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9690" windowHeight="4425" tabRatio="763" activeTab="0"/>
  </bookViews>
  <sheets>
    <sheet name="TaxaDevida" sheetId="1" r:id="rId1"/>
    <sheet name="TUM" sheetId="2" r:id="rId2"/>
    <sheet name="Coeficientes" sheetId="3" state="hidden" r:id="rId3"/>
  </sheets>
  <definedNames>
    <definedName name="_xlfn.CONCAT" hidden="1">#NAME?</definedName>
    <definedName name="_xlfn.IFERROR" hidden="1">#NAME?</definedName>
    <definedName name="_xlfn.TEXTJOIN" hidden="1">#NAME?</definedName>
    <definedName name="_xlnm.Print_Area" localSheetId="0">'TaxaDevida'!$B$1:$K$45</definedName>
  </definedNames>
  <calcPr fullCalcOnLoad="1"/>
</workbook>
</file>

<file path=xl/sharedStrings.xml><?xml version="1.0" encoding="utf-8"?>
<sst xmlns="http://schemas.openxmlformats.org/spreadsheetml/2006/main" count="171" uniqueCount="111">
  <si>
    <t>REQUERENTE:</t>
  </si>
  <si>
    <t>Saneamento</t>
  </si>
  <si>
    <t>Gás</t>
  </si>
  <si>
    <t>Habitação</t>
  </si>
  <si>
    <t>Telecomunicações</t>
  </si>
  <si>
    <t>Passeio</t>
  </si>
  <si>
    <t>Rede água</t>
  </si>
  <si>
    <t>Águas Pluviais</t>
  </si>
  <si>
    <t>Hab/Com/ Serviços</t>
  </si>
  <si>
    <t>K (coeficiente)</t>
  </si>
  <si>
    <t>T (coeficiente)</t>
  </si>
  <si>
    <t>L (coeficiente)</t>
  </si>
  <si>
    <t>Q1= Ap x C x K x T x L</t>
  </si>
  <si>
    <t>Q3= 0,50 x At x (0,1 + K) x L x C</t>
  </si>
  <si>
    <t>€/m2  (Portaria n.º 353/2013, de 4 de Dezembro)</t>
  </si>
  <si>
    <t>Q2= In / S x Ap</t>
  </si>
  <si>
    <t xml:space="preserve"> é o custo unitário por m2 do preço de construção, equivalente ao preço de construção fixado anualmente por Portaria; este preço de construção será, no caso de edifícios industriais e armazéns, igual a 40% do preço de construção fixado na referida Portaria.</t>
  </si>
  <si>
    <t>Ascensores e montacargas (uni.)</t>
  </si>
  <si>
    <t>Indústria</t>
  </si>
  <si>
    <t>Obras de edificação:</t>
  </si>
  <si>
    <t>Habitação (por m2)</t>
  </si>
  <si>
    <t>Prazo de execução (por mês)</t>
  </si>
  <si>
    <t>Muro confinante c/ via pública (ml)</t>
  </si>
  <si>
    <t>x</t>
  </si>
  <si>
    <t>=</t>
  </si>
  <si>
    <t>Até 250 m2</t>
  </si>
  <si>
    <t>Obras de Demolição:</t>
  </si>
  <si>
    <t>Mais de 250 m2 (por m2)</t>
  </si>
  <si>
    <t>Comércio, Serviços, Indústria (por m2)</t>
  </si>
  <si>
    <t>Corpos salientes - via pública (por m2)</t>
  </si>
  <si>
    <t>Arruamento pavimentado</t>
  </si>
  <si>
    <t>Energia Electrica</t>
  </si>
  <si>
    <t>TAXA URBANÍSTICA MUNICIPAL - TUM</t>
  </si>
  <si>
    <t>Ap - Área Pavimentos (m2)</t>
  </si>
  <si>
    <t>At - Área a Compensar (m2)</t>
  </si>
  <si>
    <t>Infraestruturas Existentes</t>
  </si>
  <si>
    <t>Equipamentos de Uti. Col.</t>
  </si>
  <si>
    <t>Espaços Verdes de Uti. Col.</t>
  </si>
  <si>
    <t>Estacionamento</t>
  </si>
  <si>
    <t>Armazém</t>
  </si>
  <si>
    <t>Total</t>
  </si>
  <si>
    <t xml:space="preserve">Categoria de Espaço </t>
  </si>
  <si>
    <t>Espaço Residencial Grau I</t>
  </si>
  <si>
    <t>Subcategoria de espaço</t>
  </si>
  <si>
    <t>Espaço Central Área de Valor Patrimonial</t>
  </si>
  <si>
    <t>Espaço Central Grau I</t>
  </si>
  <si>
    <t>Espaço Central Grau II</t>
  </si>
  <si>
    <t>Espaço Central Área de Reabilitação Urbana</t>
  </si>
  <si>
    <t>Espaço Residencial Valor Morfológico</t>
  </si>
  <si>
    <t>Espaço Residencial Grau II</t>
  </si>
  <si>
    <t>Espaço Urbano de Baixa Densidade</t>
  </si>
  <si>
    <t>Espaço de Atividades Económicas</t>
  </si>
  <si>
    <t>Outros Espaços (Solo Rural)</t>
  </si>
  <si>
    <t>existente</t>
  </si>
  <si>
    <t>inexistente</t>
  </si>
  <si>
    <t xml:space="preserve">Infraestruturas </t>
  </si>
  <si>
    <t>Instalação Agrícola</t>
  </si>
  <si>
    <t>Tipologia das construções</t>
  </si>
  <si>
    <t xml:space="preserve">C (€/m2) </t>
  </si>
  <si>
    <t>Indústria ou Armazém</t>
  </si>
  <si>
    <t>Outros Usos</t>
  </si>
  <si>
    <t>Coeficiente C</t>
  </si>
  <si>
    <t>Armazém ou Ind.</t>
  </si>
  <si>
    <t>C (€/m2)</t>
  </si>
  <si>
    <t>T (coef.)</t>
  </si>
  <si>
    <t>L (coef.)</t>
  </si>
  <si>
    <t>S - Área do Concelho de Ovar (m2)</t>
  </si>
  <si>
    <t>Q1 - Encargos resultantes da execução, manutenção e reforço de infraestruturas</t>
  </si>
  <si>
    <t>Q2- Investimento Municipal na execução, manutenção e reforço das infraestruturas e equipamentos</t>
  </si>
  <si>
    <t>Q3 - Compensação a pagar ao Município pela não cedência de áreas</t>
  </si>
  <si>
    <t xml:space="preserve">Q1 = </t>
  </si>
  <si>
    <t xml:space="preserve">Q2 = </t>
  </si>
  <si>
    <t xml:space="preserve">Q3 = </t>
  </si>
  <si>
    <t>Instalação Agricola</t>
  </si>
  <si>
    <t>Háb. /Com./ Serviços</t>
  </si>
  <si>
    <t>Tanques, Depósitos, Recipientes (por m3)</t>
  </si>
  <si>
    <t>Anexos - Alpendres e Telheiros (por m2)</t>
  </si>
  <si>
    <t>Caves e Sótãos - não habitáveis (por m2)</t>
  </si>
  <si>
    <t>Modificação de Vãos / Fachadas (por m2)</t>
  </si>
  <si>
    <t>Piscina (m2)</t>
  </si>
  <si>
    <t xml:space="preserve">Q3 - Compensação pela não cedência </t>
  </si>
  <si>
    <t xml:space="preserve">Taxa pela Operação Urbanística  </t>
  </si>
  <si>
    <r>
      <t>Taxa pela Operação Urbanística</t>
    </r>
    <r>
      <rPr>
        <sz val="9"/>
        <rFont val="Arial"/>
        <family val="2"/>
      </rPr>
      <t xml:space="preserve">  </t>
    </r>
  </si>
  <si>
    <r>
      <t xml:space="preserve">Q1 - Encargos infraestruturas     </t>
    </r>
    <r>
      <rPr>
        <sz val="9"/>
        <rFont val="Arial"/>
        <family val="2"/>
      </rPr>
      <t xml:space="preserve"> </t>
    </r>
  </si>
  <si>
    <r>
      <t>Q2 - Investimento Municipal</t>
    </r>
    <r>
      <rPr>
        <b/>
        <sz val="8"/>
        <rFont val="Arial"/>
        <family val="2"/>
      </rPr>
      <t xml:space="preserve">         </t>
    </r>
  </si>
  <si>
    <t>Regulamento Municipal de Urbanização e Edificação e Taxas Urbanísticas, Tabela 2024</t>
  </si>
  <si>
    <t>Regulamento Municipal de Urbanização e Edificação e Taxas Urbanísticas do Município de Ovar, 2024</t>
  </si>
  <si>
    <t>In - Investimento Municipal 2024</t>
  </si>
  <si>
    <t>Taxa pela Emissão do Título</t>
  </si>
  <si>
    <t>Calculado por:</t>
  </si>
  <si>
    <t>n.º 1 do Quadro VII</t>
  </si>
  <si>
    <t xml:space="preserve"> Fundamentação</t>
  </si>
  <si>
    <t>a) do n.º 1.1 do Quadro VII</t>
  </si>
  <si>
    <t>d) n.º 1.1 do Quadro VII</t>
  </si>
  <si>
    <t>n.º 1.2 do Quadro IX</t>
  </si>
  <si>
    <t>n.º 3.2 do Quadro IX</t>
  </si>
  <si>
    <t>b) do n.º 1.1 do Quadro VII</t>
  </si>
  <si>
    <t>c) do n.º 1.1 do Quadro VII</t>
  </si>
  <si>
    <t>n.º 2.1 do Quadro VII</t>
  </si>
  <si>
    <t>n.º 4.1 do Quadro IX</t>
  </si>
  <si>
    <t>n.º 7.2 do Quadro IX</t>
  </si>
  <si>
    <t>n.º 2.2 do Quadro IX</t>
  </si>
  <si>
    <t>n.º 2.3 do Quadro IX</t>
  </si>
  <si>
    <t>n.º 5.2 do Quadro IX</t>
  </si>
  <si>
    <t xml:space="preserve"> Tabela - Anexo I ao RMUE</t>
  </si>
  <si>
    <t>* INSTRUÇÕES – preencher as células sublinhadas a cor amarela</t>
  </si>
  <si>
    <t>* INSTRUÇÕES – preencher previamente a folha “TUM” e adaptar a presente folha “TaxaDevida” à operação urbanística, indicando a fundamentação de cada taxa aplicada.</t>
  </si>
  <si>
    <t xml:space="preserve">
Folha exemplificativa, para apoio à estimativa dos encargos urbanísticos, nomeadamente o cálculo da taxa devida, nos termos da Portaria n.º 71-A/2024, de 27 de fevereiro.</t>
  </si>
  <si>
    <t>SIMULADOR TAXA DEVIDA</t>
  </si>
  <si>
    <t>Habitação Pública</t>
  </si>
  <si>
    <r>
      <t>Nos termos do artigo 21.º do Decreto-Lei n.º 10/2024, de 8 de janeiro, “</t>
    </r>
    <r>
      <rPr>
        <i/>
        <sz val="8"/>
        <rFont val="Arial"/>
        <family val="2"/>
      </rPr>
      <t>Todas as referências legais e regulamentares ao alvará da licença de construção e ao alvará da licença de utilização devem entender-se como efetuadas ao recibo de pagamentos das taxas</t>
    </r>
    <r>
      <rPr>
        <sz val="8"/>
        <rFont val="Arial"/>
        <family val="2"/>
      </rPr>
      <t xml:space="preserve">" legalmente devidas.”
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</si>
</sst>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#,##0.00\ &quot;€&quot;"/>
    <numFmt numFmtId="178" formatCode="0.000"/>
    <numFmt numFmtId="179" formatCode="[$€-2]\ #,##0.00_);[Red]\([$€-2]\ #,##0.00\)"/>
    <numFmt numFmtId="180" formatCode="[$-816]dddd\,\ d&quot; de &quot;mmmm&quot; de &quot;yyyy"/>
    <numFmt numFmtId="181" formatCode="_-[$€-2]\ * #,##0.00_-;\-[$€-2]\ * #,##0.00_-;_-[$€-2]\ * &quot;-&quot;??_-;_-@_-"/>
    <numFmt numFmtId="182" formatCode="0.0000"/>
    <numFmt numFmtId="183" formatCode="0.0"/>
    <numFmt numFmtId="184" formatCode="[$-816]d&quot; de &quot;mmmm&quot; de &quot;yyyy"/>
    <numFmt numFmtId="185" formatCode="&quot;Ativado&quot;;&quot;Ativado&quot;;&quot;Desativado&quot;"/>
    <numFmt numFmtId="186" formatCode="_-* #,##0.00\ [$€-816]_-;\-* #,##0.00\ [$€-816]_-;_-* &quot;-&quot;??\ [$€-816]_-;_-@_-"/>
    <numFmt numFmtId="187" formatCode="[$-F800]dddd\,\ mmmm\ dd\,\ yyyy"/>
    <numFmt numFmtId="188" formatCode="_-* #,##0.0\ [$€-816]_-;\-* #,##0.0\ [$€-816]_-;_-* &quot;-&quot;??\ [$€-816]_-;_-@_-"/>
    <numFmt numFmtId="189" formatCode="_-* #,##0\ [$€-816]_-;\-* #,##0\ [$€-816]_-;_-* &quot;-&quot;??\ [$€-816]_-;_-@_-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name val="Tahoma"/>
      <family val="2"/>
    </font>
    <font>
      <b/>
      <sz val="16"/>
      <name val="Century Gothic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Calibri"/>
      <family val="2"/>
    </font>
    <font>
      <sz val="10.5"/>
      <color indexed="8"/>
      <name val="Georgia"/>
      <family val="1"/>
    </font>
    <font>
      <sz val="6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0.5"/>
      <color theme="1"/>
      <name val="Georgia"/>
      <family val="1"/>
    </font>
    <font>
      <sz val="6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4" applyNumberFormat="0" applyAlignment="0" applyProtection="0"/>
    <xf numFmtId="0" fontId="49" fillId="0" borderId="5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4" fillId="20" borderId="7" applyNumberFormat="0" applyAlignment="0" applyProtection="0"/>
    <xf numFmtId="17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186" fontId="5" fillId="33" borderId="0" xfId="5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186" fontId="6" fillId="33" borderId="11" xfId="50" applyNumberFormat="1" applyFont="1" applyFill="1" applyBorder="1" applyAlignment="1">
      <alignment horizontal="center"/>
    </xf>
    <xf numFmtId="2" fontId="6" fillId="33" borderId="0" xfId="64" applyNumberFormat="1" applyFont="1" applyFill="1" applyBorder="1" applyAlignment="1">
      <alignment horizontal="left"/>
    </xf>
    <xf numFmtId="186" fontId="6" fillId="33" borderId="0" xfId="50" applyNumberFormat="1" applyFont="1" applyFill="1" applyBorder="1" applyAlignment="1">
      <alignment horizontal="center"/>
    </xf>
    <xf numFmtId="2" fontId="6" fillId="33" borderId="0" xfId="64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0" fillId="0" borderId="0" xfId="0" applyFont="1" applyAlignment="1">
      <alignment/>
    </xf>
    <xf numFmtId="0" fontId="6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2" fontId="5" fillId="33" borderId="10" xfId="64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86" fontId="5" fillId="33" borderId="10" xfId="50" applyNumberFormat="1" applyFont="1" applyFill="1" applyBorder="1" applyAlignment="1">
      <alignment horizontal="center"/>
    </xf>
    <xf numFmtId="186" fontId="6" fillId="33" borderId="10" xfId="50" applyNumberFormat="1" applyFont="1" applyFill="1" applyBorder="1" applyAlignment="1">
      <alignment horizontal="center"/>
    </xf>
    <xf numFmtId="177" fontId="6" fillId="33" borderId="0" xfId="0" applyNumberFormat="1" applyFont="1" applyFill="1" applyBorder="1" applyAlignment="1">
      <alignment/>
    </xf>
    <xf numFmtId="0" fontId="10" fillId="31" borderId="12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left"/>
    </xf>
    <xf numFmtId="2" fontId="6" fillId="33" borderId="11" xfId="64" applyNumberFormat="1" applyFont="1" applyFill="1" applyBorder="1" applyAlignment="1" applyProtection="1">
      <alignment horizontal="right"/>
      <protection locked="0"/>
    </xf>
    <xf numFmtId="1" fontId="6" fillId="33" borderId="11" xfId="64" applyNumberFormat="1" applyFont="1" applyFill="1" applyBorder="1" applyAlignment="1" applyProtection="1">
      <alignment horizontal="right"/>
      <protection locked="0"/>
    </xf>
    <xf numFmtId="186" fontId="6" fillId="33" borderId="11" xfId="50" applyNumberFormat="1" applyFont="1" applyFill="1" applyBorder="1" applyAlignment="1" applyProtection="1">
      <alignment horizontal="center"/>
      <protection locked="0"/>
    </xf>
    <xf numFmtId="2" fontId="6" fillId="33" borderId="10" xfId="64" applyNumberFormat="1" applyFont="1" applyFill="1" applyBorder="1" applyAlignment="1" applyProtection="1">
      <alignment horizontal="right"/>
      <protection locked="0"/>
    </xf>
    <xf numFmtId="2" fontId="6" fillId="33" borderId="0" xfId="64" applyNumberFormat="1" applyFont="1" applyFill="1" applyBorder="1" applyAlignment="1" applyProtection="1">
      <alignment horizontal="right"/>
      <protection locked="0"/>
    </xf>
    <xf numFmtId="2" fontId="10" fillId="31" borderId="12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61" fillId="34" borderId="0" xfId="0" applyFont="1" applyFill="1" applyAlignment="1">
      <alignment/>
    </xf>
    <xf numFmtId="2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2" fontId="10" fillId="31" borderId="13" xfId="0" applyNumberFormat="1" applyFont="1" applyFill="1" applyBorder="1" applyAlignment="1" applyProtection="1">
      <alignment/>
      <protection locked="0"/>
    </xf>
    <xf numFmtId="2" fontId="10" fillId="31" borderId="1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7" fillId="33" borderId="11" xfId="0" applyNumberFormat="1" applyFont="1" applyFill="1" applyBorder="1" applyAlignment="1" applyProtection="1">
      <alignment horizontal="center"/>
      <protection/>
    </xf>
    <xf numFmtId="2" fontId="7" fillId="33" borderId="0" xfId="0" applyNumberFormat="1" applyFont="1" applyFill="1" applyBorder="1" applyAlignment="1" applyProtection="1">
      <alignment horizontal="center"/>
      <protection/>
    </xf>
    <xf numFmtId="0" fontId="62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indent="1"/>
      <protection/>
    </xf>
    <xf numFmtId="0" fontId="10" fillId="33" borderId="0" xfId="0" applyFont="1" applyFill="1" applyBorder="1" applyAlignment="1" applyProtection="1">
      <alignment/>
      <protection/>
    </xf>
    <xf numFmtId="178" fontId="7" fillId="33" borderId="15" xfId="0" applyNumberFormat="1" applyFont="1" applyFill="1" applyBorder="1" applyAlignment="1" applyProtection="1">
      <alignment horizontal="center"/>
      <protection/>
    </xf>
    <xf numFmtId="178" fontId="7" fillId="33" borderId="12" xfId="0" applyNumberFormat="1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left" indent="1"/>
      <protection/>
    </xf>
    <xf numFmtId="0" fontId="1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2" fontId="5" fillId="33" borderId="17" xfId="0" applyNumberFormat="1" applyFont="1" applyFill="1" applyBorder="1" applyAlignment="1" applyProtection="1">
      <alignment/>
      <protection/>
    </xf>
    <xf numFmtId="2" fontId="5" fillId="33" borderId="16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78" fontId="5" fillId="33" borderId="12" xfId="0" applyNumberFormat="1" applyFont="1" applyFill="1" applyBorder="1" applyAlignment="1" applyProtection="1">
      <alignment/>
      <protection/>
    </xf>
    <xf numFmtId="178" fontId="62" fillId="33" borderId="0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178" fontId="5" fillId="33" borderId="0" xfId="0" applyNumberFormat="1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5" fillId="33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/>
      <protection/>
    </xf>
    <xf numFmtId="0" fontId="6" fillId="35" borderId="18" xfId="0" applyFont="1" applyFill="1" applyBorder="1" applyAlignment="1" applyProtection="1">
      <alignment/>
      <protection/>
    </xf>
    <xf numFmtId="0" fontId="10" fillId="35" borderId="17" xfId="0" applyFont="1" applyFill="1" applyBorder="1" applyAlignment="1" applyProtection="1">
      <alignment/>
      <protection/>
    </xf>
    <xf numFmtId="2" fontId="4" fillId="33" borderId="12" xfId="0" applyNumberFormat="1" applyFont="1" applyFill="1" applyBorder="1" applyAlignment="1" applyProtection="1">
      <alignment/>
      <protection/>
    </xf>
    <xf numFmtId="2" fontId="4" fillId="33" borderId="0" xfId="0" applyNumberFormat="1" applyFont="1" applyFill="1" applyBorder="1" applyAlignment="1" applyProtection="1">
      <alignment/>
      <protection/>
    </xf>
    <xf numFmtId="2" fontId="4" fillId="33" borderId="0" xfId="0" applyNumberFormat="1" applyFont="1" applyFill="1" applyBorder="1" applyAlignment="1" applyProtection="1">
      <alignment horizontal="center"/>
      <protection/>
    </xf>
    <xf numFmtId="2" fontId="5" fillId="33" borderId="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178" fontId="5" fillId="33" borderId="10" xfId="0" applyNumberFormat="1" applyFont="1" applyFill="1" applyBorder="1" applyAlignment="1" applyProtection="1">
      <alignment/>
      <protection/>
    </xf>
    <xf numFmtId="177" fontId="5" fillId="33" borderId="0" xfId="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>
      <alignment horizontal="left"/>
    </xf>
    <xf numFmtId="186" fontId="6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186" fontId="6" fillId="33" borderId="0" xfId="0" applyNumberFormat="1" applyFont="1" applyFill="1" applyBorder="1" applyAlignment="1">
      <alignment horizontal="left"/>
    </xf>
    <xf numFmtId="177" fontId="5" fillId="33" borderId="0" xfId="0" applyNumberFormat="1" applyFont="1" applyFill="1" applyBorder="1" applyAlignment="1" applyProtection="1">
      <alignment horizontal="left"/>
      <protection/>
    </xf>
    <xf numFmtId="0" fontId="13" fillId="33" borderId="11" xfId="0" applyFont="1" applyFill="1" applyBorder="1" applyAlignment="1">
      <alignment horizontal="center"/>
    </xf>
    <xf numFmtId="187" fontId="10" fillId="33" borderId="11" xfId="0" applyNumberFormat="1" applyFont="1" applyFill="1" applyBorder="1" applyAlignment="1">
      <alignment horizontal="left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187" fontId="10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5" fillId="34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/>
    </xf>
    <xf numFmtId="0" fontId="10" fillId="33" borderId="19" xfId="0" applyFont="1" applyFill="1" applyBorder="1" applyAlignment="1">
      <alignment horizontal="center"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0" fontId="63" fillId="33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wrapText="1"/>
    </xf>
    <xf numFmtId="0" fontId="63" fillId="33" borderId="0" xfId="0" applyFont="1" applyFill="1" applyBorder="1" applyAlignment="1">
      <alignment vertical="top" wrapText="1"/>
    </xf>
    <xf numFmtId="0" fontId="67" fillId="33" borderId="0" xfId="0" applyFont="1" applyFill="1" applyBorder="1" applyAlignment="1">
      <alignment horizontal="left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7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2" fontId="68" fillId="33" borderId="0" xfId="0" applyNumberFormat="1" applyFont="1" applyFill="1" applyBorder="1" applyAlignment="1" applyProtection="1">
      <alignment horizontal="left"/>
      <protection/>
    </xf>
    <xf numFmtId="0" fontId="60" fillId="0" borderId="0" xfId="0" applyFont="1" applyBorder="1" applyAlignment="1" applyProtection="1">
      <alignment/>
      <protection/>
    </xf>
    <xf numFmtId="0" fontId="66" fillId="33" borderId="0" xfId="0" applyFont="1" applyFill="1" applyAlignment="1" applyProtection="1">
      <alignment/>
      <protection/>
    </xf>
    <xf numFmtId="0" fontId="10" fillId="34" borderId="19" xfId="0" applyFont="1" applyFill="1" applyBorder="1" applyAlignment="1">
      <alignment horizontal="left" vertical="top" wrapText="1"/>
    </xf>
    <xf numFmtId="186" fontId="6" fillId="33" borderId="11" xfId="50" applyNumberFormat="1" applyFont="1" applyFill="1" applyBorder="1" applyAlignment="1">
      <alignment horizontal="right"/>
    </xf>
    <xf numFmtId="0" fontId="6" fillId="33" borderId="11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>
      <alignment horizontal="right"/>
    </xf>
    <xf numFmtId="186" fontId="6" fillId="33" borderId="10" xfId="50" applyNumberFormat="1" applyFont="1" applyFill="1" applyBorder="1" applyAlignment="1">
      <alignment horizontal="right" wrapText="1"/>
    </xf>
    <xf numFmtId="186" fontId="6" fillId="33" borderId="11" xfId="5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wrapText="1"/>
    </xf>
    <xf numFmtId="177" fontId="5" fillId="36" borderId="0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horizontal="left" wrapText="1"/>
      <protection/>
    </xf>
    <xf numFmtId="0" fontId="5" fillId="20" borderId="10" xfId="0" applyFont="1" applyFill="1" applyBorder="1" applyAlignment="1" applyProtection="1">
      <alignment horizontal="center"/>
      <protection/>
    </xf>
    <xf numFmtId="0" fontId="5" fillId="20" borderId="18" xfId="0" applyFont="1" applyFill="1" applyBorder="1" applyAlignment="1" applyProtection="1">
      <alignment horizontal="center"/>
      <protection/>
    </xf>
    <xf numFmtId="2" fontId="10" fillId="31" borderId="10" xfId="0" applyNumberFormat="1" applyFont="1" applyFill="1" applyBorder="1" applyAlignment="1" applyProtection="1">
      <alignment horizontal="left"/>
      <protection locked="0"/>
    </xf>
    <xf numFmtId="2" fontId="10" fillId="31" borderId="17" xfId="0" applyNumberFormat="1" applyFont="1" applyFill="1" applyBorder="1" applyAlignment="1" applyProtection="1">
      <alignment horizontal="right"/>
      <protection locked="0"/>
    </xf>
    <xf numFmtId="0" fontId="10" fillId="35" borderId="17" xfId="0" applyFont="1" applyFill="1" applyBorder="1" applyAlignment="1" applyProtection="1">
      <alignment horizontal="center"/>
      <protection/>
    </xf>
    <xf numFmtId="2" fontId="10" fillId="33" borderId="17" xfId="0" applyNumberFormat="1" applyFont="1" applyFill="1" applyBorder="1" applyAlignment="1" applyProtection="1">
      <alignment horizontal="center"/>
      <protection/>
    </xf>
    <xf numFmtId="2" fontId="5" fillId="33" borderId="17" xfId="0" applyNumberFormat="1" applyFont="1" applyFill="1" applyBorder="1" applyAlignment="1" applyProtection="1">
      <alignment horizontal="center"/>
      <protection/>
    </xf>
    <xf numFmtId="189" fontId="4" fillId="33" borderId="12" xfId="50" applyNumberFormat="1" applyFont="1" applyFill="1" applyBorder="1" applyAlignment="1" applyProtection="1">
      <alignment horizontal="right"/>
      <protection/>
    </xf>
    <xf numFmtId="189" fontId="4" fillId="33" borderId="10" xfId="50" applyNumberFormat="1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horizontal="left" indent="1"/>
      <protection/>
    </xf>
    <xf numFmtId="0" fontId="10" fillId="0" borderId="18" xfId="0" applyFont="1" applyFill="1" applyBorder="1" applyAlignment="1" applyProtection="1">
      <alignment horizontal="left" indent="1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1" fontId="4" fillId="33" borderId="12" xfId="64" applyNumberFormat="1" applyFont="1" applyFill="1" applyBorder="1" applyAlignment="1" applyProtection="1">
      <alignment horizontal="right" indent="1"/>
      <protection/>
    </xf>
    <xf numFmtId="1" fontId="4" fillId="33" borderId="10" xfId="64" applyNumberFormat="1" applyFont="1" applyFill="1" applyBorder="1" applyAlignment="1" applyProtection="1">
      <alignment horizontal="right" indent="1"/>
      <protection/>
    </xf>
    <xf numFmtId="2" fontId="4" fillId="33" borderId="12" xfId="0" applyNumberFormat="1" applyFont="1" applyFill="1" applyBorder="1" applyAlignment="1" applyProtection="1">
      <alignment horizontal="right"/>
      <protection/>
    </xf>
    <xf numFmtId="2" fontId="4" fillId="33" borderId="10" xfId="0" applyNumberFormat="1" applyFont="1" applyFill="1" applyBorder="1" applyAlignment="1" applyProtection="1">
      <alignment horizontal="right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5" fillId="20" borderId="10" xfId="0" applyFont="1" applyFill="1" applyBorder="1" applyAlignment="1" applyProtection="1">
      <alignment horizontal="left"/>
      <protection/>
    </xf>
    <xf numFmtId="0" fontId="5" fillId="20" borderId="18" xfId="0" applyFont="1" applyFill="1" applyBorder="1" applyAlignment="1" applyProtection="1">
      <alignment horizontal="left"/>
      <protection/>
    </xf>
    <xf numFmtId="0" fontId="5" fillId="33" borderId="20" xfId="0" applyFont="1" applyFill="1" applyBorder="1" applyAlignment="1" applyProtection="1">
      <alignment horizontal="left" wrapText="1"/>
      <protection/>
    </xf>
    <xf numFmtId="0" fontId="5" fillId="33" borderId="21" xfId="0" applyFont="1" applyFill="1" applyBorder="1" applyAlignment="1" applyProtection="1">
      <alignment horizontal="left" wrapText="1"/>
      <protection/>
    </xf>
    <xf numFmtId="0" fontId="5" fillId="33" borderId="15" xfId="0" applyFont="1" applyFill="1" applyBorder="1" applyAlignment="1" applyProtection="1">
      <alignment horizontal="left" wrapText="1"/>
      <protection/>
    </xf>
    <xf numFmtId="0" fontId="9" fillId="0" borderId="0" xfId="0" applyFont="1" applyFill="1" applyAlignment="1">
      <alignment horizontal="left" vertical="top" wrapText="1"/>
    </xf>
  </cellXfs>
  <cellStyles count="5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Moeda 2" xfId="52"/>
    <cellStyle name="Neutro" xfId="53"/>
    <cellStyle name="Normal 3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9525</xdr:rowOff>
    </xdr:from>
    <xdr:to>
      <xdr:col>10</xdr:col>
      <xdr:colOff>9525</xdr:colOff>
      <xdr:row>5</xdr:row>
      <xdr:rowOff>133350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l="18405" r="18405"/>
        <a:stretch>
          <a:fillRect/>
        </a:stretch>
      </xdr:blipFill>
      <xdr:spPr>
        <a:xfrm>
          <a:off x="6257925" y="9525"/>
          <a:ext cx="723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133350</xdr:rowOff>
    </xdr:from>
    <xdr:to>
      <xdr:col>11</xdr:col>
      <xdr:colOff>447675</xdr:colOff>
      <xdr:row>6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18405" r="18405"/>
        <a:stretch>
          <a:fillRect/>
        </a:stretch>
      </xdr:blipFill>
      <xdr:spPr>
        <a:xfrm>
          <a:off x="5086350" y="133350"/>
          <a:ext cx="723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21.57421875" style="112" customWidth="1"/>
    <col min="2" max="2" width="6.421875" style="0" customWidth="1"/>
    <col min="3" max="3" width="2.421875" style="0" customWidth="1"/>
    <col min="4" max="4" width="10.421875" style="0" customWidth="1"/>
    <col min="5" max="5" width="22.57421875" style="0" customWidth="1"/>
    <col min="6" max="6" width="10.8515625" style="2" customWidth="1"/>
    <col min="7" max="7" width="3.00390625" style="2" customWidth="1"/>
    <col min="8" max="8" width="8.8515625" style="3" customWidth="1"/>
    <col min="9" max="9" width="3.8515625" style="3" customWidth="1"/>
    <col min="10" max="10" width="14.57421875" style="2" customWidth="1"/>
    <col min="11" max="11" width="2.8515625" style="0" customWidth="1"/>
    <col min="13" max="13" width="9.140625" style="0" customWidth="1"/>
  </cols>
  <sheetData>
    <row r="1" spans="2:12" ht="15" customHeight="1">
      <c r="B1" s="149"/>
      <c r="C1" s="138"/>
      <c r="D1" s="138"/>
      <c r="E1" s="138"/>
      <c r="F1" s="139"/>
      <c r="G1" s="139"/>
      <c r="H1" s="140"/>
      <c r="I1" s="140"/>
      <c r="J1" s="139"/>
      <c r="K1" s="149"/>
      <c r="L1" s="142"/>
    </row>
    <row r="2" spans="1:12" ht="15" customHeight="1">
      <c r="A2" s="160" t="s">
        <v>107</v>
      </c>
      <c r="B2" s="149"/>
      <c r="C2" s="138"/>
      <c r="D2" s="138"/>
      <c r="E2" s="138"/>
      <c r="F2" s="139"/>
      <c r="G2" s="139"/>
      <c r="H2" s="140"/>
      <c r="I2" s="140"/>
      <c r="J2" s="139"/>
      <c r="K2" s="111"/>
      <c r="L2" s="142"/>
    </row>
    <row r="3" spans="1:12" ht="23.25" customHeight="1">
      <c r="A3" s="160"/>
      <c r="B3" s="149"/>
      <c r="C3" s="141" t="s">
        <v>108</v>
      </c>
      <c r="D3" s="142"/>
      <c r="E3" s="142"/>
      <c r="F3" s="141"/>
      <c r="G3" s="141"/>
      <c r="H3" s="141"/>
      <c r="I3" s="141"/>
      <c r="J3" s="141"/>
      <c r="K3" s="141"/>
      <c r="L3" s="142"/>
    </row>
    <row r="4" spans="1:12" ht="12.75" customHeight="1">
      <c r="A4" s="160"/>
      <c r="B4" s="149"/>
      <c r="C4" s="18" t="s">
        <v>85</v>
      </c>
      <c r="D4" s="143"/>
      <c r="E4" s="143"/>
      <c r="F4" s="143"/>
      <c r="G4" s="144"/>
      <c r="H4" s="145"/>
      <c r="I4" s="145"/>
      <c r="J4" s="145"/>
      <c r="K4" s="149"/>
      <c r="L4" s="142"/>
    </row>
    <row r="5" spans="1:12" ht="15" customHeight="1">
      <c r="A5" s="160"/>
      <c r="B5" s="149"/>
      <c r="C5" s="110"/>
      <c r="D5" s="146"/>
      <c r="E5" s="146"/>
      <c r="F5" s="146"/>
      <c r="G5" s="146"/>
      <c r="H5" s="146"/>
      <c r="I5" s="146"/>
      <c r="J5" s="146"/>
      <c r="K5" s="146"/>
      <c r="L5" s="142"/>
    </row>
    <row r="6" spans="1:12" ht="15" customHeight="1">
      <c r="A6" s="160"/>
      <c r="B6" s="149"/>
      <c r="C6" s="17"/>
      <c r="D6" s="17"/>
      <c r="E6" s="17"/>
      <c r="F6" s="147"/>
      <c r="G6" s="147"/>
      <c r="H6" s="148"/>
      <c r="I6" s="148"/>
      <c r="J6" s="147"/>
      <c r="K6" s="150"/>
      <c r="L6" s="142"/>
    </row>
    <row r="7" spans="1:12" ht="15" customHeight="1">
      <c r="A7" s="160"/>
      <c r="B7" s="149"/>
      <c r="C7" s="99" t="s">
        <v>0</v>
      </c>
      <c r="D7" s="18"/>
      <c r="E7" s="162"/>
      <c r="F7" s="162"/>
      <c r="G7" s="162"/>
      <c r="H7" s="162"/>
      <c r="I7" s="162"/>
      <c r="J7" s="162"/>
      <c r="K7" s="4"/>
      <c r="L7" s="142"/>
    </row>
    <row r="8" spans="1:12" ht="15" customHeight="1">
      <c r="A8" s="160"/>
      <c r="B8" s="149"/>
      <c r="C8" s="17"/>
      <c r="D8" s="17"/>
      <c r="E8" s="17"/>
      <c r="F8" s="6"/>
      <c r="G8" s="6"/>
      <c r="H8" s="7"/>
      <c r="I8" s="7"/>
      <c r="J8" s="6"/>
      <c r="K8" s="151"/>
      <c r="L8" s="142"/>
    </row>
    <row r="9" spans="2:12" ht="15" customHeight="1">
      <c r="B9" s="149"/>
      <c r="C9" s="99"/>
      <c r="D9" s="4"/>
      <c r="E9" s="163"/>
      <c r="F9" s="163"/>
      <c r="G9" s="163"/>
      <c r="H9" s="163"/>
      <c r="I9" s="163"/>
      <c r="J9" s="163"/>
      <c r="K9" s="151"/>
      <c r="L9" s="142"/>
    </row>
    <row r="10" spans="1:12" ht="15" customHeight="1">
      <c r="A10" s="113" t="s">
        <v>91</v>
      </c>
      <c r="B10" s="149"/>
      <c r="C10" s="167" t="s">
        <v>106</v>
      </c>
      <c r="D10" s="167"/>
      <c r="E10" s="167"/>
      <c r="F10" s="167"/>
      <c r="G10" s="167"/>
      <c r="H10" s="167"/>
      <c r="I10" s="167"/>
      <c r="J10" s="167"/>
      <c r="K10" s="151"/>
      <c r="L10" s="142"/>
    </row>
    <row r="11" spans="1:12" ht="18" customHeight="1">
      <c r="A11" s="113" t="s">
        <v>104</v>
      </c>
      <c r="B11" s="155"/>
      <c r="C11" s="167"/>
      <c r="D11" s="167"/>
      <c r="E11" s="167"/>
      <c r="F11" s="167"/>
      <c r="G11" s="167"/>
      <c r="H11" s="167"/>
      <c r="I11" s="167"/>
      <c r="J11" s="167"/>
      <c r="K11" s="151"/>
      <c r="L11" s="142"/>
    </row>
    <row r="12" spans="1:12" ht="20.25" customHeight="1">
      <c r="A12" s="114" t="s">
        <v>90</v>
      </c>
      <c r="B12" s="149"/>
      <c r="C12" s="99" t="s">
        <v>88</v>
      </c>
      <c r="D12" s="5"/>
      <c r="E12" s="5"/>
      <c r="F12" s="5"/>
      <c r="G12" s="5"/>
      <c r="H12" s="29">
        <v>41.05</v>
      </c>
      <c r="I12" s="5" t="s">
        <v>24</v>
      </c>
      <c r="J12" s="29">
        <f>H12</f>
        <v>41.05</v>
      </c>
      <c r="K12" s="152"/>
      <c r="L12" s="142"/>
    </row>
    <row r="13" spans="1:12" ht="16.5" customHeight="1">
      <c r="A13" s="114" t="s">
        <v>93</v>
      </c>
      <c r="B13" s="149"/>
      <c r="C13" s="99" t="s">
        <v>21</v>
      </c>
      <c r="D13" s="5"/>
      <c r="E13" s="5"/>
      <c r="F13" s="28"/>
      <c r="G13" s="5" t="s">
        <v>23</v>
      </c>
      <c r="H13" s="29">
        <v>4.75</v>
      </c>
      <c r="I13" s="5" t="s">
        <v>24</v>
      </c>
      <c r="J13" s="11">
        <f>F13*H13</f>
        <v>0</v>
      </c>
      <c r="K13" s="152"/>
      <c r="L13" s="142"/>
    </row>
    <row r="14" spans="1:12" ht="16.5" customHeight="1">
      <c r="A14" s="115"/>
      <c r="B14" s="149"/>
      <c r="C14" s="99" t="s">
        <v>19</v>
      </c>
      <c r="D14" s="17"/>
      <c r="E14" s="17"/>
      <c r="F14" s="17"/>
      <c r="G14" s="17"/>
      <c r="H14" s="5"/>
      <c r="I14" s="5"/>
      <c r="J14" s="5"/>
      <c r="K14" s="152"/>
      <c r="L14" s="142"/>
    </row>
    <row r="15" spans="1:12" ht="16.5" customHeight="1">
      <c r="A15" s="114" t="s">
        <v>92</v>
      </c>
      <c r="B15" s="149"/>
      <c r="C15" s="17"/>
      <c r="D15" s="17" t="s">
        <v>20</v>
      </c>
      <c r="E15" s="17"/>
      <c r="F15" s="27"/>
      <c r="G15" s="5" t="s">
        <v>23</v>
      </c>
      <c r="H15" s="11">
        <v>0.9</v>
      </c>
      <c r="I15" s="5" t="s">
        <v>24</v>
      </c>
      <c r="J15" s="11">
        <f aca="true" t="shared" si="0" ref="J15:J21">F15*H15</f>
        <v>0</v>
      </c>
      <c r="K15" s="152"/>
      <c r="L15" s="142"/>
    </row>
    <row r="16" spans="1:12" ht="16.5" customHeight="1">
      <c r="A16" s="114" t="s">
        <v>96</v>
      </c>
      <c r="B16" s="149"/>
      <c r="C16" s="17"/>
      <c r="D16" s="17" t="s">
        <v>28</v>
      </c>
      <c r="E16" s="17"/>
      <c r="F16" s="30"/>
      <c r="G16" s="5" t="s">
        <v>23</v>
      </c>
      <c r="H16" s="23">
        <v>0.95</v>
      </c>
      <c r="I16" s="5" t="s">
        <v>24</v>
      </c>
      <c r="J16" s="23">
        <f t="shared" si="0"/>
        <v>0</v>
      </c>
      <c r="K16" s="152"/>
      <c r="L16" s="142"/>
    </row>
    <row r="17" spans="1:12" ht="16.5" customHeight="1">
      <c r="A17" s="114" t="s">
        <v>94</v>
      </c>
      <c r="B17" s="149"/>
      <c r="C17" s="17"/>
      <c r="D17" s="17" t="s">
        <v>76</v>
      </c>
      <c r="E17" s="17"/>
      <c r="F17" s="27"/>
      <c r="G17" s="5" t="s">
        <v>23</v>
      </c>
      <c r="H17" s="11">
        <v>1.25</v>
      </c>
      <c r="I17" s="5" t="s">
        <v>24</v>
      </c>
      <c r="J17" s="11">
        <f t="shared" si="0"/>
        <v>0</v>
      </c>
      <c r="K17" s="152"/>
      <c r="L17" s="142"/>
    </row>
    <row r="18" spans="1:12" ht="16.5" customHeight="1">
      <c r="A18" s="114" t="s">
        <v>94</v>
      </c>
      <c r="B18" s="149"/>
      <c r="C18" s="17"/>
      <c r="D18" s="17" t="s">
        <v>77</v>
      </c>
      <c r="E18" s="17"/>
      <c r="F18" s="27"/>
      <c r="G18" s="5" t="s">
        <v>23</v>
      </c>
      <c r="H18" s="11">
        <v>1.25</v>
      </c>
      <c r="I18" s="5" t="s">
        <v>24</v>
      </c>
      <c r="J18" s="11">
        <f t="shared" si="0"/>
        <v>0</v>
      </c>
      <c r="K18" s="152"/>
      <c r="L18" s="142"/>
    </row>
    <row r="19" spans="1:12" ht="16.5" customHeight="1">
      <c r="A19" s="114" t="s">
        <v>97</v>
      </c>
      <c r="B19" s="149"/>
      <c r="C19" s="17"/>
      <c r="D19" s="17" t="s">
        <v>29</v>
      </c>
      <c r="E19" s="17"/>
      <c r="F19" s="27"/>
      <c r="G19" s="5" t="s">
        <v>23</v>
      </c>
      <c r="H19" s="11">
        <v>41.05</v>
      </c>
      <c r="I19" s="5" t="s">
        <v>24</v>
      </c>
      <c r="J19" s="11">
        <f t="shared" si="0"/>
        <v>0</v>
      </c>
      <c r="K19" s="152"/>
      <c r="L19" s="142"/>
    </row>
    <row r="20" spans="1:12" ht="16.5" customHeight="1">
      <c r="A20" s="114" t="s">
        <v>95</v>
      </c>
      <c r="B20" s="149"/>
      <c r="C20" s="17"/>
      <c r="D20" s="17" t="s">
        <v>22</v>
      </c>
      <c r="E20" s="17"/>
      <c r="F20" s="27"/>
      <c r="G20" s="5" t="s">
        <v>23</v>
      </c>
      <c r="H20" s="11">
        <v>1.25</v>
      </c>
      <c r="I20" s="5" t="s">
        <v>24</v>
      </c>
      <c r="J20" s="11">
        <f t="shared" si="0"/>
        <v>0</v>
      </c>
      <c r="K20" s="152"/>
      <c r="L20" s="142"/>
    </row>
    <row r="21" spans="1:12" ht="16.5" customHeight="1">
      <c r="A21" s="114" t="s">
        <v>98</v>
      </c>
      <c r="B21" s="149"/>
      <c r="C21" s="17"/>
      <c r="D21" s="17" t="s">
        <v>79</v>
      </c>
      <c r="E21" s="17"/>
      <c r="F21" s="27"/>
      <c r="G21" s="5" t="s">
        <v>23</v>
      </c>
      <c r="H21" s="11">
        <v>1.25</v>
      </c>
      <c r="I21" s="5" t="s">
        <v>24</v>
      </c>
      <c r="J21" s="11">
        <f t="shared" si="0"/>
        <v>0</v>
      </c>
      <c r="K21" s="152"/>
      <c r="L21" s="142"/>
    </row>
    <row r="22" spans="1:12" ht="21" customHeight="1">
      <c r="A22" s="114" t="s">
        <v>99</v>
      </c>
      <c r="B22" s="149"/>
      <c r="C22" s="99" t="s">
        <v>78</v>
      </c>
      <c r="D22" s="17"/>
      <c r="E22" s="17"/>
      <c r="F22" s="27"/>
      <c r="G22" s="5" t="s">
        <v>23</v>
      </c>
      <c r="H22" s="11">
        <v>1.1</v>
      </c>
      <c r="I22" s="5" t="s">
        <v>24</v>
      </c>
      <c r="J22" s="11">
        <f>F22*H22</f>
        <v>0</v>
      </c>
      <c r="K22" s="152"/>
      <c r="L22" s="142"/>
    </row>
    <row r="23" spans="1:12" ht="16.5" customHeight="1">
      <c r="A23" s="114" t="s">
        <v>100</v>
      </c>
      <c r="B23" s="149"/>
      <c r="C23" s="99" t="s">
        <v>75</v>
      </c>
      <c r="D23" s="17"/>
      <c r="E23" s="17"/>
      <c r="F23" s="27"/>
      <c r="G23" s="5" t="s">
        <v>23</v>
      </c>
      <c r="H23" s="11">
        <v>1.85</v>
      </c>
      <c r="I23" s="5" t="s">
        <v>24</v>
      </c>
      <c r="J23" s="11">
        <f>F23*H23</f>
        <v>0</v>
      </c>
      <c r="K23" s="152"/>
      <c r="L23" s="142"/>
    </row>
    <row r="24" spans="2:12" ht="16.5" customHeight="1">
      <c r="B24" s="149"/>
      <c r="C24" s="99" t="s">
        <v>26</v>
      </c>
      <c r="D24" s="17"/>
      <c r="E24" s="17"/>
      <c r="F24" s="14"/>
      <c r="G24" s="12"/>
      <c r="H24" s="12"/>
      <c r="I24" s="12"/>
      <c r="J24" s="12"/>
      <c r="K24" s="152"/>
      <c r="L24" s="142"/>
    </row>
    <row r="25" spans="1:12" ht="16.5" customHeight="1">
      <c r="A25" s="114" t="s">
        <v>101</v>
      </c>
      <c r="B25" s="149"/>
      <c r="C25" s="99"/>
      <c r="D25" s="17" t="s">
        <v>25</v>
      </c>
      <c r="E25" s="17"/>
      <c r="F25" s="27"/>
      <c r="G25" s="5" t="s">
        <v>23</v>
      </c>
      <c r="H25" s="11">
        <v>34.35</v>
      </c>
      <c r="I25" s="5" t="s">
        <v>24</v>
      </c>
      <c r="J25" s="11">
        <f>F25*H25</f>
        <v>0</v>
      </c>
      <c r="K25" s="152"/>
      <c r="L25" s="142"/>
    </row>
    <row r="26" spans="1:12" ht="16.5" customHeight="1">
      <c r="A26" s="114" t="s">
        <v>102</v>
      </c>
      <c r="B26" s="149"/>
      <c r="C26" s="99"/>
      <c r="D26" s="17" t="s">
        <v>27</v>
      </c>
      <c r="E26" s="17"/>
      <c r="F26" s="27"/>
      <c r="G26" s="5" t="s">
        <v>23</v>
      </c>
      <c r="H26" s="11">
        <v>0.75</v>
      </c>
      <c r="I26" s="5" t="s">
        <v>24</v>
      </c>
      <c r="J26" s="11">
        <f>F26*H26</f>
        <v>0</v>
      </c>
      <c r="K26" s="152"/>
      <c r="L26" s="142"/>
    </row>
    <row r="27" spans="1:12" ht="16.5" customHeight="1">
      <c r="A27" s="114" t="s">
        <v>103</v>
      </c>
      <c r="B27" s="149"/>
      <c r="C27" s="99" t="s">
        <v>17</v>
      </c>
      <c r="D27" s="17"/>
      <c r="E27" s="17"/>
      <c r="F27" s="27"/>
      <c r="G27" s="5" t="s">
        <v>23</v>
      </c>
      <c r="H27" s="11">
        <v>68.25</v>
      </c>
      <c r="I27" s="5" t="s">
        <v>24</v>
      </c>
      <c r="J27" s="11">
        <f>F27*H27</f>
        <v>0</v>
      </c>
      <c r="K27" s="152"/>
      <c r="L27" s="142"/>
    </row>
    <row r="28" spans="2:12" ht="16.5" customHeight="1">
      <c r="B28" s="149"/>
      <c r="C28" s="99"/>
      <c r="D28" s="17"/>
      <c r="E28" s="17"/>
      <c r="F28" s="31"/>
      <c r="G28" s="5"/>
      <c r="H28" s="13"/>
      <c r="I28" s="5"/>
      <c r="J28" s="13"/>
      <c r="K28" s="152"/>
      <c r="L28" s="142"/>
    </row>
    <row r="29" spans="1:12" ht="16.5" customHeight="1">
      <c r="A29" s="168" t="s">
        <v>110</v>
      </c>
      <c r="B29" s="149"/>
      <c r="C29" s="99"/>
      <c r="D29" s="17"/>
      <c r="E29" s="164" t="s">
        <v>81</v>
      </c>
      <c r="F29" s="164"/>
      <c r="G29" s="164"/>
      <c r="H29" s="164"/>
      <c r="I29" s="5" t="s">
        <v>24</v>
      </c>
      <c r="J29" s="11">
        <f>SUM(J12:J27)</f>
        <v>41.05</v>
      </c>
      <c r="K29" s="152"/>
      <c r="L29" s="142"/>
    </row>
    <row r="30" spans="1:12" ht="21" customHeight="1">
      <c r="A30" s="168"/>
      <c r="B30" s="149"/>
      <c r="C30" s="99"/>
      <c r="D30" s="17"/>
      <c r="E30" s="17"/>
      <c r="F30" s="31"/>
      <c r="G30" s="5"/>
      <c r="H30" s="13"/>
      <c r="I30" s="5"/>
      <c r="J30" s="13"/>
      <c r="K30" s="152"/>
      <c r="L30" s="142"/>
    </row>
    <row r="31" spans="1:12" ht="16.5" customHeight="1">
      <c r="A31" s="168"/>
      <c r="B31" s="149"/>
      <c r="C31" s="9"/>
      <c r="D31" s="19"/>
      <c r="E31" s="26"/>
      <c r="F31" s="20"/>
      <c r="G31" s="21"/>
      <c r="H31" s="22"/>
      <c r="I31" s="10"/>
      <c r="J31" s="22"/>
      <c r="K31" s="152"/>
      <c r="L31" s="142"/>
    </row>
    <row r="32" spans="1:12" ht="16.5" customHeight="1">
      <c r="A32" s="168"/>
      <c r="B32" s="149"/>
      <c r="C32" s="149"/>
      <c r="D32" s="149"/>
      <c r="E32" s="99" t="s">
        <v>82</v>
      </c>
      <c r="F32" s="138"/>
      <c r="G32" s="5" t="s">
        <v>24</v>
      </c>
      <c r="H32" s="165">
        <f>J29</f>
        <v>41.05</v>
      </c>
      <c r="I32" s="165"/>
      <c r="J32" s="100"/>
      <c r="K32" s="152"/>
      <c r="L32" s="142"/>
    </row>
    <row r="33" spans="1:12" ht="16.5" customHeight="1">
      <c r="A33" s="168"/>
      <c r="B33" s="149"/>
      <c r="C33" s="149"/>
      <c r="D33" s="101"/>
      <c r="E33" s="99" t="s">
        <v>83</v>
      </c>
      <c r="F33" s="103"/>
      <c r="G33" s="5" t="s">
        <v>24</v>
      </c>
      <c r="H33" s="166">
        <f>TUM!E40</f>
        <v>0</v>
      </c>
      <c r="I33" s="166"/>
      <c r="J33" s="100"/>
      <c r="K33" s="152"/>
      <c r="L33" s="142"/>
    </row>
    <row r="34" spans="1:12" ht="16.5" customHeight="1">
      <c r="A34" s="168"/>
      <c r="B34" s="149"/>
      <c r="C34" s="149"/>
      <c r="D34" s="101"/>
      <c r="E34" s="99" t="s">
        <v>84</v>
      </c>
      <c r="F34" s="103"/>
      <c r="G34" s="5" t="s">
        <v>24</v>
      </c>
      <c r="H34" s="166">
        <f>TUM!E44</f>
        <v>0</v>
      </c>
      <c r="I34" s="166"/>
      <c r="J34" s="100"/>
      <c r="K34" s="152"/>
      <c r="L34" s="142"/>
    </row>
    <row r="35" spans="1:12" ht="16.5" customHeight="1">
      <c r="A35" s="168"/>
      <c r="B35" s="149"/>
      <c r="C35" s="149"/>
      <c r="D35" s="102"/>
      <c r="E35" s="99" t="s">
        <v>80</v>
      </c>
      <c r="F35" s="103"/>
      <c r="G35" s="5" t="s">
        <v>24</v>
      </c>
      <c r="H35" s="161">
        <f>TUM!E48</f>
        <v>0</v>
      </c>
      <c r="I35" s="161"/>
      <c r="J35" s="24"/>
      <c r="K35" s="152"/>
      <c r="L35" s="142"/>
    </row>
    <row r="36" spans="1:12" ht="11.25" customHeight="1">
      <c r="A36" s="168"/>
      <c r="B36" s="149"/>
      <c r="C36" s="17"/>
      <c r="D36" s="17"/>
      <c r="E36" s="17"/>
      <c r="F36" s="6"/>
      <c r="G36" s="6"/>
      <c r="H36" s="7"/>
      <c r="I36" s="7"/>
      <c r="J36" s="6"/>
      <c r="K36" s="152"/>
      <c r="L36" s="142"/>
    </row>
    <row r="37" spans="1:12" ht="16.5" customHeight="1">
      <c r="A37" s="168"/>
      <c r="B37" s="149"/>
      <c r="C37" s="9"/>
      <c r="D37" s="19"/>
      <c r="E37" s="26" t="s">
        <v>40</v>
      </c>
      <c r="F37" s="20"/>
      <c r="G37" s="21"/>
      <c r="H37" s="22"/>
      <c r="I37" s="10" t="s">
        <v>24</v>
      </c>
      <c r="J37" s="22">
        <f>SUM(H32:I35)</f>
        <v>41.05</v>
      </c>
      <c r="K37" s="152"/>
      <c r="L37" s="142"/>
    </row>
    <row r="38" spans="2:12" ht="12.75">
      <c r="B38" s="149"/>
      <c r="C38" s="17"/>
      <c r="D38" s="17"/>
      <c r="E38" s="17"/>
      <c r="F38" s="12"/>
      <c r="G38" s="5"/>
      <c r="H38" s="13"/>
      <c r="I38" s="5"/>
      <c r="J38" s="8"/>
      <c r="K38" s="152"/>
      <c r="L38" s="142"/>
    </row>
    <row r="39" spans="2:12" ht="12.75">
      <c r="B39" s="149"/>
      <c r="C39" s="17"/>
      <c r="D39" s="17"/>
      <c r="E39" s="17"/>
      <c r="F39" s="12"/>
      <c r="G39" s="5"/>
      <c r="H39" s="13"/>
      <c r="I39" s="5"/>
      <c r="J39" s="8"/>
      <c r="K39" s="152"/>
      <c r="L39" s="142"/>
    </row>
    <row r="40" spans="2:12" ht="15" customHeight="1">
      <c r="B40" s="149"/>
      <c r="C40" s="142"/>
      <c r="D40" s="133"/>
      <c r="E40" s="133"/>
      <c r="F40" s="133"/>
      <c r="G40" s="133"/>
      <c r="H40" s="133" t="s">
        <v>89</v>
      </c>
      <c r="I40" s="134"/>
      <c r="J40" s="134"/>
      <c r="K40" s="134"/>
      <c r="L40" s="142"/>
    </row>
    <row r="41" spans="2:12" ht="12.75">
      <c r="B41" s="149"/>
      <c r="C41" s="134"/>
      <c r="D41" s="134"/>
      <c r="E41" s="134"/>
      <c r="F41" s="134"/>
      <c r="G41" s="134"/>
      <c r="H41" s="134"/>
      <c r="I41" s="134"/>
      <c r="J41" s="134"/>
      <c r="K41" s="134"/>
      <c r="L41" s="142"/>
    </row>
    <row r="42" spans="2:12" ht="12.75">
      <c r="B42" s="149"/>
      <c r="C42" s="110"/>
      <c r="D42" s="110"/>
      <c r="E42" s="110"/>
      <c r="F42" s="110"/>
      <c r="G42" s="110"/>
      <c r="H42" s="105"/>
      <c r="I42" s="106"/>
      <c r="J42" s="110"/>
      <c r="K42" s="110"/>
      <c r="L42" s="142"/>
    </row>
    <row r="43" spans="2:12" ht="12.75">
      <c r="B43" s="149"/>
      <c r="C43" s="110"/>
      <c r="D43" s="110"/>
      <c r="E43" s="110"/>
      <c r="F43" s="110"/>
      <c r="G43" s="110"/>
      <c r="H43" s="110"/>
      <c r="I43" s="110"/>
      <c r="J43" s="110"/>
      <c r="K43" s="110"/>
      <c r="L43" s="142"/>
    </row>
    <row r="44" spans="2:12" ht="12.75">
      <c r="B44" s="149"/>
      <c r="C44" s="110"/>
      <c r="D44" s="110"/>
      <c r="E44" s="110"/>
      <c r="F44" s="110"/>
      <c r="G44" s="110"/>
      <c r="H44" s="109" t="str">
        <f ca="1">+_xlfn.CONCAT("Ovar, ",TEXT(TODAY(),"DD")," de ",TEXT(TODAY(),"MMMM")," de ",TEXT(TODAY(),"AAA"))</f>
        <v>Ovar, 20 de março de 2024</v>
      </c>
      <c r="I44" s="110"/>
      <c r="J44" s="110"/>
      <c r="K44" s="110"/>
      <c r="L44" s="142"/>
    </row>
    <row r="45" spans="2:12" ht="12.75">
      <c r="B45" s="149"/>
      <c r="C45" s="149"/>
      <c r="D45" s="149"/>
      <c r="E45" s="149"/>
      <c r="F45" s="139"/>
      <c r="G45" s="139"/>
      <c r="H45" s="140"/>
      <c r="I45" s="140"/>
      <c r="J45" s="139"/>
      <c r="K45" s="149"/>
      <c r="L45" s="142"/>
    </row>
    <row r="46" spans="2:12" ht="12.75">
      <c r="B46" s="142"/>
      <c r="C46" s="142"/>
      <c r="D46" s="142"/>
      <c r="E46" s="142"/>
      <c r="F46" s="153"/>
      <c r="G46" s="153"/>
      <c r="H46" s="154"/>
      <c r="I46" s="154"/>
      <c r="J46" s="153"/>
      <c r="K46" s="142"/>
      <c r="L46" s="142"/>
    </row>
  </sheetData>
  <sheetProtection/>
  <protectedRanges>
    <protectedRange sqref="D7:J7 G29:H29 C10 J32:J34 F33:F35 H32:H34 E9:J11 D9 D11" name="Intervalo1"/>
  </protectedRanges>
  <mergeCells count="10">
    <mergeCell ref="A2:A8"/>
    <mergeCell ref="H35:I35"/>
    <mergeCell ref="E7:J7"/>
    <mergeCell ref="E9:J9"/>
    <mergeCell ref="E29:H29"/>
    <mergeCell ref="H32:I32"/>
    <mergeCell ref="H33:I33"/>
    <mergeCell ref="H34:I34"/>
    <mergeCell ref="C10:J11"/>
    <mergeCell ref="A29:A37"/>
  </mergeCells>
  <printOptions/>
  <pageMargins left="0.7" right="0.7" top="0.75" bottom="0.75" header="0.3" footer="0.3"/>
  <pageSetup horizontalDpi="600" verticalDpi="600" orientation="portrait" paperSize="9" r:id="rId2"/>
  <ignoredErrors>
    <ignoredError sqref="J1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6">
      <selection activeCell="J30" sqref="J30"/>
    </sheetView>
  </sheetViews>
  <sheetFormatPr defaultColWidth="9.140625" defaultRowHeight="12.75"/>
  <cols>
    <col min="1" max="1" width="2.00390625" style="58" customWidth="1"/>
    <col min="2" max="2" width="13.140625" style="58" customWidth="1"/>
    <col min="3" max="3" width="3.28125" style="58" customWidth="1"/>
    <col min="4" max="4" width="5.57421875" style="58" customWidth="1"/>
    <col min="5" max="5" width="12.8515625" style="58" customWidth="1"/>
    <col min="6" max="6" width="5.00390625" style="58" customWidth="1"/>
    <col min="7" max="7" width="6.421875" style="58" customWidth="1"/>
    <col min="8" max="8" width="7.57421875" style="58" customWidth="1"/>
    <col min="9" max="9" width="4.8515625" style="58" customWidth="1"/>
    <col min="10" max="10" width="12.8515625" style="58" customWidth="1"/>
    <col min="11" max="12" width="6.8515625" style="58" customWidth="1"/>
    <col min="13" max="13" width="1.421875" style="58" customWidth="1"/>
    <col min="14" max="16384" width="9.140625" style="58" customWidth="1"/>
  </cols>
  <sheetData>
    <row r="1" spans="1:14" ht="15" customHeight="1">
      <c r="A1" s="98"/>
      <c r="B1" s="116"/>
      <c r="C1" s="116"/>
      <c r="D1" s="116"/>
      <c r="E1" s="117"/>
      <c r="F1" s="118"/>
      <c r="G1" s="118"/>
      <c r="H1" s="117"/>
      <c r="I1" s="98"/>
      <c r="J1" s="98"/>
      <c r="K1" s="98"/>
      <c r="L1" s="98"/>
      <c r="M1" s="98"/>
      <c r="N1" s="125"/>
    </row>
    <row r="2" spans="1:14" ht="15" customHeight="1">
      <c r="A2" s="98"/>
      <c r="B2" s="116"/>
      <c r="C2" s="116"/>
      <c r="D2" s="116"/>
      <c r="E2" s="117"/>
      <c r="F2" s="118"/>
      <c r="G2" s="117"/>
      <c r="H2" s="98"/>
      <c r="I2" s="98"/>
      <c r="J2" s="98"/>
      <c r="K2" s="98"/>
      <c r="L2" s="119"/>
      <c r="M2" s="98"/>
      <c r="N2" s="125"/>
    </row>
    <row r="3" spans="1:14" ht="23.25" customHeight="1">
      <c r="A3" s="98"/>
      <c r="B3" s="120" t="s">
        <v>32</v>
      </c>
      <c r="C3" s="120"/>
      <c r="D3" s="116"/>
      <c r="E3" s="117"/>
      <c r="F3" s="117"/>
      <c r="G3" s="118"/>
      <c r="H3" s="118"/>
      <c r="I3" s="117"/>
      <c r="J3" s="121"/>
      <c r="K3" s="121"/>
      <c r="L3" s="98"/>
      <c r="M3" s="98"/>
      <c r="N3" s="125"/>
    </row>
    <row r="4" spans="1:14" ht="12" customHeight="1">
      <c r="A4" s="98"/>
      <c r="B4" s="170" t="s">
        <v>86</v>
      </c>
      <c r="C4" s="170"/>
      <c r="D4" s="170"/>
      <c r="E4" s="170"/>
      <c r="F4" s="170"/>
      <c r="G4" s="120"/>
      <c r="H4" s="120"/>
      <c r="I4" s="120"/>
      <c r="J4" s="120"/>
      <c r="K4" s="120"/>
      <c r="L4" s="98"/>
      <c r="M4" s="98"/>
      <c r="N4" s="125"/>
    </row>
    <row r="5" spans="1:14" ht="15" customHeight="1">
      <c r="A5" s="98"/>
      <c r="B5" s="170"/>
      <c r="C5" s="170"/>
      <c r="D5" s="170"/>
      <c r="E5" s="170"/>
      <c r="F5" s="170"/>
      <c r="G5" s="122"/>
      <c r="H5" s="122"/>
      <c r="I5" s="122"/>
      <c r="J5" s="98"/>
      <c r="K5" s="98"/>
      <c r="L5" s="98"/>
      <c r="M5" s="98"/>
      <c r="N5" s="125"/>
    </row>
    <row r="6" spans="1:14" ht="15" customHeight="1">
      <c r="A6" s="98"/>
      <c r="B6" s="122"/>
      <c r="C6" s="122"/>
      <c r="D6" s="122"/>
      <c r="E6" s="122"/>
      <c r="F6" s="123"/>
      <c r="G6" s="122"/>
      <c r="H6" s="122"/>
      <c r="I6" s="122"/>
      <c r="J6" s="124"/>
      <c r="K6" s="124"/>
      <c r="L6" s="98"/>
      <c r="M6" s="98"/>
      <c r="N6" s="125"/>
    </row>
    <row r="7" spans="1:14" ht="15" customHeight="1">
      <c r="A7" s="98"/>
      <c r="B7" s="122"/>
      <c r="C7" s="122"/>
      <c r="D7" s="122"/>
      <c r="E7" s="122"/>
      <c r="F7" s="123"/>
      <c r="G7" s="122"/>
      <c r="H7" s="122"/>
      <c r="I7" s="122"/>
      <c r="J7" s="124"/>
      <c r="K7" s="124"/>
      <c r="L7" s="98"/>
      <c r="M7" s="98"/>
      <c r="N7" s="125"/>
    </row>
    <row r="8" spans="1:14" ht="15" customHeight="1">
      <c r="A8" s="98"/>
      <c r="B8" s="59" t="s">
        <v>0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98"/>
      <c r="N8" s="125"/>
    </row>
    <row r="9" spans="1:14" ht="15" customHeight="1">
      <c r="A9" s="98"/>
      <c r="B9" s="125"/>
      <c r="C9" s="60"/>
      <c r="D9" s="60"/>
      <c r="E9" s="126"/>
      <c r="F9" s="126"/>
      <c r="G9" s="127"/>
      <c r="H9" s="127"/>
      <c r="I9" s="126"/>
      <c r="J9" s="124"/>
      <c r="K9" s="124"/>
      <c r="L9" s="98"/>
      <c r="M9" s="98"/>
      <c r="N9" s="125"/>
    </row>
    <row r="10" spans="1:14" ht="15" customHeight="1">
      <c r="A10" s="98"/>
      <c r="B10" s="182" t="s">
        <v>105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98"/>
      <c r="N10" s="125"/>
    </row>
    <row r="11" spans="1:14" ht="15" customHeight="1">
      <c r="A11" s="98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98"/>
      <c r="N11" s="125"/>
    </row>
    <row r="12" spans="1:14" ht="15" customHeight="1">
      <c r="A12" s="98"/>
      <c r="B12" s="59"/>
      <c r="C12" s="59"/>
      <c r="D12" s="62"/>
      <c r="E12" s="62"/>
      <c r="F12" s="62"/>
      <c r="G12" s="62"/>
      <c r="H12" s="62"/>
      <c r="I12" s="62"/>
      <c r="J12" s="124"/>
      <c r="K12" s="124"/>
      <c r="L12" s="98"/>
      <c r="M12" s="98"/>
      <c r="N12" s="125"/>
    </row>
    <row r="13" spans="1:14" s="63" customFormat="1" ht="13.5" customHeight="1">
      <c r="A13" s="83"/>
      <c r="B13" s="192" t="s">
        <v>35</v>
      </c>
      <c r="C13" s="192"/>
      <c r="D13" s="193"/>
      <c r="E13" s="194"/>
      <c r="F13" s="128"/>
      <c r="G13" s="189" t="s">
        <v>33</v>
      </c>
      <c r="H13" s="189"/>
      <c r="I13" s="189"/>
      <c r="J13" s="189"/>
      <c r="K13" s="64" t="s">
        <v>64</v>
      </c>
      <c r="L13" s="65" t="s">
        <v>63</v>
      </c>
      <c r="M13" s="76"/>
      <c r="N13" s="83"/>
    </row>
    <row r="14" spans="1:14" s="63" customFormat="1" ht="13.5" customHeight="1">
      <c r="A14" s="76"/>
      <c r="B14" s="180" t="s">
        <v>30</v>
      </c>
      <c r="C14" s="180"/>
      <c r="D14" s="181"/>
      <c r="E14" s="25">
        <v>0.015</v>
      </c>
      <c r="F14" s="66"/>
      <c r="G14" s="67" t="s">
        <v>73</v>
      </c>
      <c r="H14" s="68"/>
      <c r="I14" s="68"/>
      <c r="J14" s="57">
        <v>0</v>
      </c>
      <c r="K14" s="69">
        <v>0.024</v>
      </c>
      <c r="L14" s="70">
        <f>Coeficientes!B35</f>
        <v>253.764</v>
      </c>
      <c r="M14" s="76"/>
      <c r="N14" s="83"/>
    </row>
    <row r="15" spans="1:14" s="63" customFormat="1" ht="13.5" customHeight="1">
      <c r="A15" s="76"/>
      <c r="B15" s="180" t="s">
        <v>5</v>
      </c>
      <c r="C15" s="180"/>
      <c r="D15" s="181"/>
      <c r="E15" s="25">
        <v>0.005</v>
      </c>
      <c r="F15" s="66"/>
      <c r="G15" s="71" t="s">
        <v>39</v>
      </c>
      <c r="H15" s="72"/>
      <c r="I15" s="72"/>
      <c r="J15" s="56">
        <v>0</v>
      </c>
      <c r="K15" s="70">
        <v>0.036</v>
      </c>
      <c r="L15" s="70">
        <f>Coeficientes!B35</f>
        <v>253.764</v>
      </c>
      <c r="M15" s="76"/>
      <c r="N15" s="83"/>
    </row>
    <row r="16" spans="1:14" s="63" customFormat="1" ht="13.5" customHeight="1">
      <c r="A16" s="76"/>
      <c r="B16" s="180" t="s">
        <v>6</v>
      </c>
      <c r="C16" s="180"/>
      <c r="D16" s="181"/>
      <c r="E16" s="25">
        <v>0.01</v>
      </c>
      <c r="F16" s="66"/>
      <c r="G16" s="71" t="s">
        <v>3</v>
      </c>
      <c r="H16" s="72"/>
      <c r="I16" s="72"/>
      <c r="J16" s="56">
        <v>0</v>
      </c>
      <c r="K16" s="70">
        <v>0.072</v>
      </c>
      <c r="L16" s="70">
        <f>Coeficientes!B36</f>
        <v>634.41</v>
      </c>
      <c r="M16" s="76"/>
      <c r="N16" s="83"/>
    </row>
    <row r="17" spans="1:14" s="63" customFormat="1" ht="13.5" customHeight="1">
      <c r="A17" s="76"/>
      <c r="B17" s="180" t="s">
        <v>1</v>
      </c>
      <c r="C17" s="180"/>
      <c r="D17" s="181"/>
      <c r="E17" s="25">
        <v>0.015</v>
      </c>
      <c r="F17" s="66"/>
      <c r="G17" s="71" t="s">
        <v>74</v>
      </c>
      <c r="H17" s="73"/>
      <c r="I17" s="73"/>
      <c r="J17" s="56">
        <v>0</v>
      </c>
      <c r="K17" s="70">
        <v>0.078</v>
      </c>
      <c r="L17" s="70">
        <f>Coeficientes!B36</f>
        <v>634.41</v>
      </c>
      <c r="M17" s="76"/>
      <c r="N17" s="83"/>
    </row>
    <row r="18" spans="1:14" s="63" customFormat="1" ht="13.5" customHeight="1">
      <c r="A18" s="76"/>
      <c r="B18" s="180" t="s">
        <v>7</v>
      </c>
      <c r="C18" s="180"/>
      <c r="D18" s="181"/>
      <c r="E18" s="25">
        <v>0.005</v>
      </c>
      <c r="F18" s="66"/>
      <c r="G18" s="71" t="s">
        <v>18</v>
      </c>
      <c r="H18" s="73"/>
      <c r="I18" s="73"/>
      <c r="J18" s="32">
        <v>0</v>
      </c>
      <c r="K18" s="70">
        <v>0.052</v>
      </c>
      <c r="L18" s="70">
        <f>Coeficientes!B35</f>
        <v>253.764</v>
      </c>
      <c r="M18" s="76"/>
      <c r="N18" s="83"/>
    </row>
    <row r="19" spans="1:14" s="63" customFormat="1" ht="13.5" customHeight="1">
      <c r="A19" s="76"/>
      <c r="B19" s="180" t="s">
        <v>31</v>
      </c>
      <c r="C19" s="180"/>
      <c r="D19" s="181"/>
      <c r="E19" s="25">
        <v>0.01</v>
      </c>
      <c r="F19" s="66"/>
      <c r="G19" s="171" t="s">
        <v>40</v>
      </c>
      <c r="H19" s="171"/>
      <c r="I19" s="172"/>
      <c r="J19" s="74">
        <f>SUM(J14:J18)</f>
        <v>0</v>
      </c>
      <c r="K19" s="75"/>
      <c r="L19" s="76"/>
      <c r="M19" s="76"/>
      <c r="N19" s="83"/>
    </row>
    <row r="20" spans="1:14" s="63" customFormat="1" ht="13.5" customHeight="1">
      <c r="A20" s="76"/>
      <c r="B20" s="180" t="s">
        <v>2</v>
      </c>
      <c r="C20" s="180"/>
      <c r="D20" s="181"/>
      <c r="E20" s="25">
        <v>0.01</v>
      </c>
      <c r="F20" s="66"/>
      <c r="G20" s="76"/>
      <c r="H20" s="76"/>
      <c r="I20" s="76"/>
      <c r="J20" s="76"/>
      <c r="K20" s="76"/>
      <c r="L20" s="76"/>
      <c r="M20" s="76"/>
      <c r="N20" s="83"/>
    </row>
    <row r="21" spans="1:14" s="63" customFormat="1" ht="13.5" customHeight="1">
      <c r="A21" s="76"/>
      <c r="B21" s="180" t="s">
        <v>4</v>
      </c>
      <c r="C21" s="180"/>
      <c r="D21" s="181"/>
      <c r="E21" s="25">
        <v>0.01</v>
      </c>
      <c r="F21" s="66"/>
      <c r="G21" s="77" t="s">
        <v>41</v>
      </c>
      <c r="H21" s="77"/>
      <c r="I21" s="77"/>
      <c r="J21" s="77"/>
      <c r="K21" s="129" t="s">
        <v>65</v>
      </c>
      <c r="L21" s="83"/>
      <c r="M21" s="76"/>
      <c r="N21" s="83"/>
    </row>
    <row r="22" spans="1:14" s="63" customFormat="1" ht="13.5" customHeight="1">
      <c r="A22" s="76"/>
      <c r="B22" s="190" t="s">
        <v>9</v>
      </c>
      <c r="C22" s="190"/>
      <c r="D22" s="191"/>
      <c r="E22" s="78">
        <f>SUM(E14:E21)</f>
        <v>0.07999999999999999</v>
      </c>
      <c r="F22" s="79"/>
      <c r="G22" s="173" t="s">
        <v>50</v>
      </c>
      <c r="H22" s="173"/>
      <c r="I22" s="173"/>
      <c r="J22" s="173"/>
      <c r="K22" s="80">
        <f>VLOOKUP(G22,Coeficientes!A21:C31,3,FALSE)</f>
        <v>1</v>
      </c>
      <c r="L22" s="76"/>
      <c r="M22" s="76"/>
      <c r="N22" s="83"/>
    </row>
    <row r="23" spans="1:14" s="63" customFormat="1" ht="13.5" customHeight="1">
      <c r="A23" s="76"/>
      <c r="B23" s="59"/>
      <c r="C23" s="59"/>
      <c r="D23" s="59"/>
      <c r="E23" s="81"/>
      <c r="F23" s="79"/>
      <c r="G23" s="82"/>
      <c r="H23" s="82"/>
      <c r="I23" s="82"/>
      <c r="J23" s="157"/>
      <c r="K23" s="158"/>
      <c r="L23" s="128"/>
      <c r="M23" s="76"/>
      <c r="N23" s="83"/>
    </row>
    <row r="24" spans="1:14" s="63" customFormat="1" ht="13.5" customHeight="1">
      <c r="A24" s="76"/>
      <c r="B24" s="59"/>
      <c r="C24" s="59"/>
      <c r="D24" s="59"/>
      <c r="E24" s="81"/>
      <c r="F24" s="79"/>
      <c r="G24" s="84"/>
      <c r="H24" s="76"/>
      <c r="I24" s="76"/>
      <c r="J24" s="130" t="s">
        <v>44</v>
      </c>
      <c r="K24" s="131">
        <v>0.015</v>
      </c>
      <c r="L24" s="131">
        <v>0</v>
      </c>
      <c r="M24" s="128"/>
      <c r="N24" s="158"/>
    </row>
    <row r="25" spans="1:14" s="63" customFormat="1" ht="13.5" customHeight="1">
      <c r="A25" s="76"/>
      <c r="B25" s="85" t="s">
        <v>34</v>
      </c>
      <c r="C25" s="85"/>
      <c r="D25" s="85"/>
      <c r="E25" s="83"/>
      <c r="F25" s="79"/>
      <c r="G25" s="84"/>
      <c r="H25" s="76"/>
      <c r="I25" s="76"/>
      <c r="J25" s="130" t="s">
        <v>45</v>
      </c>
      <c r="K25" s="131">
        <v>0.005</v>
      </c>
      <c r="L25" s="131">
        <v>0</v>
      </c>
      <c r="M25" s="128"/>
      <c r="N25" s="158"/>
    </row>
    <row r="26" spans="1:14" s="63" customFormat="1" ht="13.5" customHeight="1">
      <c r="A26" s="76"/>
      <c r="B26" s="86"/>
      <c r="C26" s="86"/>
      <c r="D26" s="87"/>
      <c r="E26" s="88" t="s">
        <v>62</v>
      </c>
      <c r="F26" s="175" t="s">
        <v>60</v>
      </c>
      <c r="G26" s="175"/>
      <c r="H26" s="175" t="s">
        <v>40</v>
      </c>
      <c r="I26" s="175"/>
      <c r="J26" s="130" t="s">
        <v>46</v>
      </c>
      <c r="K26" s="131">
        <v>0.01</v>
      </c>
      <c r="L26" s="131">
        <v>0</v>
      </c>
      <c r="M26" s="128"/>
      <c r="N26" s="158"/>
    </row>
    <row r="27" spans="1:14" s="63" customFormat="1" ht="13.5" customHeight="1">
      <c r="A27" s="76"/>
      <c r="B27" s="68" t="s">
        <v>37</v>
      </c>
      <c r="C27" s="68"/>
      <c r="D27" s="68"/>
      <c r="E27" s="32">
        <v>0</v>
      </c>
      <c r="F27" s="174">
        <v>0</v>
      </c>
      <c r="G27" s="174"/>
      <c r="H27" s="176">
        <f>E27+F27</f>
        <v>0</v>
      </c>
      <c r="I27" s="176"/>
      <c r="J27" s="130" t="s">
        <v>47</v>
      </c>
      <c r="K27" s="131">
        <v>0.015</v>
      </c>
      <c r="L27" s="131">
        <v>0</v>
      </c>
      <c r="M27" s="128"/>
      <c r="N27" s="158"/>
    </row>
    <row r="28" spans="1:14" s="63" customFormat="1" ht="13.5" customHeight="1">
      <c r="A28" s="76"/>
      <c r="B28" s="68" t="s">
        <v>36</v>
      </c>
      <c r="C28" s="68"/>
      <c r="D28" s="68"/>
      <c r="E28" s="32">
        <v>0</v>
      </c>
      <c r="F28" s="174">
        <v>0</v>
      </c>
      <c r="G28" s="174"/>
      <c r="H28" s="176">
        <f>E28+F28</f>
        <v>0</v>
      </c>
      <c r="I28" s="176"/>
      <c r="J28" s="130" t="s">
        <v>48</v>
      </c>
      <c r="K28" s="131">
        <v>0.005</v>
      </c>
      <c r="L28" s="131">
        <v>0</v>
      </c>
      <c r="M28" s="128"/>
      <c r="N28" s="158"/>
    </row>
    <row r="29" spans="1:14" s="63" customFormat="1" ht="13.5" customHeight="1">
      <c r="A29" s="76"/>
      <c r="B29" s="68" t="s">
        <v>109</v>
      </c>
      <c r="C29" s="68"/>
      <c r="D29" s="68"/>
      <c r="E29" s="32">
        <v>0</v>
      </c>
      <c r="F29" s="174">
        <v>0</v>
      </c>
      <c r="G29" s="174"/>
      <c r="H29" s="176">
        <f>E29+F29</f>
        <v>0</v>
      </c>
      <c r="I29" s="176"/>
      <c r="J29" s="130" t="s">
        <v>42</v>
      </c>
      <c r="K29" s="131">
        <v>0.01</v>
      </c>
      <c r="L29" s="131">
        <v>0</v>
      </c>
      <c r="M29" s="128"/>
      <c r="N29" s="158"/>
    </row>
    <row r="30" spans="1:14" s="63" customFormat="1" ht="13.5" customHeight="1">
      <c r="A30" s="76"/>
      <c r="B30" s="68" t="s">
        <v>38</v>
      </c>
      <c r="C30" s="68"/>
      <c r="D30" s="68"/>
      <c r="E30" s="32">
        <v>0</v>
      </c>
      <c r="F30" s="174">
        <v>0</v>
      </c>
      <c r="G30" s="174"/>
      <c r="H30" s="176">
        <f>E30+F30</f>
        <v>0</v>
      </c>
      <c r="I30" s="176"/>
      <c r="J30" s="130" t="s">
        <v>49</v>
      </c>
      <c r="K30" s="131">
        <v>0.01</v>
      </c>
      <c r="L30" s="131">
        <v>0</v>
      </c>
      <c r="M30" s="128"/>
      <c r="N30" s="158"/>
    </row>
    <row r="31" spans="1:14" s="63" customFormat="1" ht="13.5" customHeight="1">
      <c r="A31" s="76"/>
      <c r="B31" s="187" t="s">
        <v>40</v>
      </c>
      <c r="C31" s="187"/>
      <c r="D31" s="188"/>
      <c r="E31" s="89">
        <f>SUM(E27:E30)</f>
        <v>0</v>
      </c>
      <c r="F31" s="185">
        <f>SUM(F27:G30)</f>
        <v>0</v>
      </c>
      <c r="G31" s="186"/>
      <c r="H31" s="177">
        <f>E31+F31</f>
        <v>0</v>
      </c>
      <c r="I31" s="177"/>
      <c r="J31" s="130" t="s">
        <v>50</v>
      </c>
      <c r="K31" s="131">
        <v>0.01</v>
      </c>
      <c r="L31" s="131">
        <v>0</v>
      </c>
      <c r="M31" s="128"/>
      <c r="N31" s="158"/>
    </row>
    <row r="32" spans="1:14" s="63" customFormat="1" ht="13.5" customHeight="1">
      <c r="A32" s="76"/>
      <c r="B32" s="61"/>
      <c r="C32" s="61"/>
      <c r="D32" s="61"/>
      <c r="E32" s="90"/>
      <c r="F32" s="91"/>
      <c r="G32" s="91"/>
      <c r="H32" s="92"/>
      <c r="I32" s="92"/>
      <c r="J32" s="130" t="s">
        <v>51</v>
      </c>
      <c r="K32" s="132"/>
      <c r="L32" s="132"/>
      <c r="M32" s="128"/>
      <c r="N32" s="158"/>
    </row>
    <row r="33" spans="1:14" s="63" customFormat="1" ht="13.5" customHeight="1">
      <c r="A33" s="76"/>
      <c r="B33" s="59"/>
      <c r="C33" s="59"/>
      <c r="D33" s="59"/>
      <c r="E33" s="81"/>
      <c r="F33" s="79"/>
      <c r="G33" s="84"/>
      <c r="H33" s="76"/>
      <c r="I33" s="76"/>
      <c r="J33" s="130" t="s">
        <v>52</v>
      </c>
      <c r="K33" s="132"/>
      <c r="L33" s="132"/>
      <c r="M33" s="128"/>
      <c r="N33" s="158"/>
    </row>
    <row r="34" spans="1:14" s="63" customFormat="1" ht="13.5" customHeight="1">
      <c r="A34" s="76"/>
      <c r="B34" s="93" t="s">
        <v>87</v>
      </c>
      <c r="C34" s="93"/>
      <c r="D34" s="93"/>
      <c r="E34" s="94"/>
      <c r="F34" s="178">
        <v>11800632</v>
      </c>
      <c r="G34" s="179"/>
      <c r="H34" s="179"/>
      <c r="I34" s="179"/>
      <c r="J34" s="132"/>
      <c r="K34" s="132"/>
      <c r="L34" s="132"/>
      <c r="M34" s="128"/>
      <c r="N34" s="158"/>
    </row>
    <row r="35" spans="1:14" s="63" customFormat="1" ht="13.5" customHeight="1">
      <c r="A35" s="76"/>
      <c r="B35" s="93" t="s">
        <v>66</v>
      </c>
      <c r="C35" s="93"/>
      <c r="D35" s="93"/>
      <c r="E35" s="94"/>
      <c r="F35" s="183">
        <v>147702500</v>
      </c>
      <c r="G35" s="184"/>
      <c r="H35" s="184"/>
      <c r="I35" s="184"/>
      <c r="J35" s="159"/>
      <c r="K35" s="159"/>
      <c r="L35" s="159"/>
      <c r="M35" s="128"/>
      <c r="N35" s="158"/>
    </row>
    <row r="36" spans="1:14" s="63" customFormat="1" ht="13.5" customHeight="1">
      <c r="A36" s="76"/>
      <c r="B36" s="59"/>
      <c r="C36" s="59"/>
      <c r="D36" s="59"/>
      <c r="E36" s="81"/>
      <c r="F36" s="79"/>
      <c r="G36" s="84"/>
      <c r="H36" s="76"/>
      <c r="I36" s="76"/>
      <c r="J36" s="128"/>
      <c r="K36" s="128"/>
      <c r="L36" s="128"/>
      <c r="M36" s="128"/>
      <c r="N36" s="158"/>
    </row>
    <row r="37" spans="1:14" s="63" customFormat="1" ht="15.75" customHeight="1">
      <c r="A37" s="76"/>
      <c r="B37" s="59"/>
      <c r="C37" s="59"/>
      <c r="D37" s="59"/>
      <c r="E37" s="81"/>
      <c r="F37" s="79"/>
      <c r="G37" s="84"/>
      <c r="H37" s="76"/>
      <c r="I37" s="76"/>
      <c r="J37" s="128"/>
      <c r="K37" s="128"/>
      <c r="L37" s="128"/>
      <c r="M37" s="128"/>
      <c r="N37" s="158"/>
    </row>
    <row r="38" spans="1:14" s="63" customFormat="1" ht="13.5" customHeight="1">
      <c r="A38" s="76"/>
      <c r="B38" s="59" t="s">
        <v>67</v>
      </c>
      <c r="C38" s="59"/>
      <c r="D38" s="59"/>
      <c r="E38" s="81"/>
      <c r="F38" s="79"/>
      <c r="G38" s="84"/>
      <c r="H38" s="76"/>
      <c r="I38" s="76"/>
      <c r="J38" s="128"/>
      <c r="K38" s="128"/>
      <c r="L38" s="128"/>
      <c r="M38" s="128"/>
      <c r="N38" s="158"/>
    </row>
    <row r="39" spans="1:14" s="63" customFormat="1" ht="7.5" customHeight="1">
      <c r="A39" s="76"/>
      <c r="B39" s="59"/>
      <c r="C39" s="59"/>
      <c r="D39" s="59"/>
      <c r="E39" s="81"/>
      <c r="F39" s="79"/>
      <c r="G39" s="84"/>
      <c r="H39" s="76"/>
      <c r="I39" s="76"/>
      <c r="J39" s="128"/>
      <c r="K39" s="128"/>
      <c r="L39" s="128"/>
      <c r="M39" s="76"/>
      <c r="N39" s="83"/>
    </row>
    <row r="40" spans="1:14" s="63" customFormat="1" ht="13.5" customHeight="1">
      <c r="A40" s="76"/>
      <c r="B40" s="59"/>
      <c r="C40" s="59"/>
      <c r="D40" s="60" t="s">
        <v>70</v>
      </c>
      <c r="E40" s="104">
        <f>(J14*K14*L14+J15*K15*L15+J16*K16*L16+J17*K17*L17+J18*K18*L18)*E22*K22</f>
        <v>0</v>
      </c>
      <c r="F40" s="95"/>
      <c r="G40" s="96" t="s">
        <v>12</v>
      </c>
      <c r="H40" s="96"/>
      <c r="I40" s="96"/>
      <c r="J40" s="128"/>
      <c r="K40" s="128"/>
      <c r="L40" s="128"/>
      <c r="M40" s="76"/>
      <c r="N40" s="83"/>
    </row>
    <row r="41" spans="1:14" s="63" customFormat="1" ht="13.5" customHeight="1">
      <c r="A41" s="76"/>
      <c r="B41" s="59"/>
      <c r="C41" s="59"/>
      <c r="D41" s="59"/>
      <c r="E41" s="81"/>
      <c r="F41" s="79"/>
      <c r="G41" s="84"/>
      <c r="H41" s="76"/>
      <c r="I41" s="76"/>
      <c r="J41" s="128"/>
      <c r="K41" s="128"/>
      <c r="L41" s="128"/>
      <c r="M41" s="76"/>
      <c r="N41" s="83"/>
    </row>
    <row r="42" spans="1:14" s="63" customFormat="1" ht="13.5" customHeight="1">
      <c r="A42" s="76"/>
      <c r="B42" s="59" t="s">
        <v>68</v>
      </c>
      <c r="C42" s="59"/>
      <c r="D42" s="59"/>
      <c r="E42" s="81"/>
      <c r="F42" s="79"/>
      <c r="G42" s="84"/>
      <c r="H42" s="76"/>
      <c r="I42" s="76"/>
      <c r="J42" s="76"/>
      <c r="K42" s="76"/>
      <c r="L42" s="76"/>
      <c r="M42" s="76"/>
      <c r="N42" s="83"/>
    </row>
    <row r="43" spans="1:14" s="63" customFormat="1" ht="7.5" customHeight="1">
      <c r="A43" s="76"/>
      <c r="B43" s="59"/>
      <c r="C43" s="59"/>
      <c r="D43" s="59"/>
      <c r="E43" s="81"/>
      <c r="F43" s="79"/>
      <c r="G43" s="84"/>
      <c r="H43" s="76"/>
      <c r="I43" s="76"/>
      <c r="J43" s="76"/>
      <c r="K43" s="76"/>
      <c r="L43" s="76"/>
      <c r="M43" s="76"/>
      <c r="N43" s="83"/>
    </row>
    <row r="44" spans="1:14" s="63" customFormat="1" ht="13.5" customHeight="1">
      <c r="A44" s="76"/>
      <c r="B44" s="59"/>
      <c r="C44" s="59"/>
      <c r="D44" s="60" t="s">
        <v>71</v>
      </c>
      <c r="E44" s="104">
        <f>F34/F35*J19</f>
        <v>0</v>
      </c>
      <c r="F44" s="95"/>
      <c r="G44" s="96" t="s">
        <v>15</v>
      </c>
      <c r="H44" s="96"/>
      <c r="I44" s="76"/>
      <c r="J44" s="76"/>
      <c r="K44" s="76"/>
      <c r="L44" s="76"/>
      <c r="M44" s="76"/>
      <c r="N44" s="83"/>
    </row>
    <row r="45" spans="1:14" s="63" customFormat="1" ht="13.5" customHeight="1">
      <c r="A45" s="76"/>
      <c r="B45" s="59"/>
      <c r="C45" s="59"/>
      <c r="D45" s="59"/>
      <c r="E45" s="81"/>
      <c r="F45" s="79"/>
      <c r="G45" s="84"/>
      <c r="H45" s="76"/>
      <c r="I45" s="76"/>
      <c r="J45" s="76"/>
      <c r="K45" s="76"/>
      <c r="L45" s="76"/>
      <c r="M45" s="76"/>
      <c r="N45" s="83"/>
    </row>
    <row r="46" spans="1:14" s="63" customFormat="1" ht="13.5" customHeight="1">
      <c r="A46" s="76"/>
      <c r="B46" s="59" t="s">
        <v>69</v>
      </c>
      <c r="C46" s="59"/>
      <c r="D46" s="59"/>
      <c r="E46" s="81"/>
      <c r="F46" s="79"/>
      <c r="G46" s="84"/>
      <c r="H46" s="76"/>
      <c r="I46" s="76"/>
      <c r="J46" s="76"/>
      <c r="K46" s="76"/>
      <c r="L46" s="76"/>
      <c r="M46" s="76"/>
      <c r="N46" s="83"/>
    </row>
    <row r="47" spans="1:14" s="63" customFormat="1" ht="7.5" customHeight="1">
      <c r="A47" s="76"/>
      <c r="B47" s="59"/>
      <c r="C47" s="59"/>
      <c r="D47" s="59"/>
      <c r="E47" s="81"/>
      <c r="F47" s="79"/>
      <c r="G47" s="84"/>
      <c r="H47" s="76"/>
      <c r="I47" s="76"/>
      <c r="J47" s="76"/>
      <c r="K47" s="76"/>
      <c r="L47" s="76"/>
      <c r="M47" s="76"/>
      <c r="N47" s="83"/>
    </row>
    <row r="48" spans="1:14" s="63" customFormat="1" ht="13.5" customHeight="1">
      <c r="A48" s="76"/>
      <c r="B48" s="59"/>
      <c r="C48" s="59"/>
      <c r="D48" s="60" t="s">
        <v>72</v>
      </c>
      <c r="E48" s="104">
        <f>(0.5*(E31*L14+F31*L16)*(0.1+E22)*K22)</f>
        <v>0</v>
      </c>
      <c r="F48" s="95"/>
      <c r="G48" s="96" t="s">
        <v>13</v>
      </c>
      <c r="H48" s="96"/>
      <c r="I48" s="96"/>
      <c r="J48" s="96"/>
      <c r="K48" s="76"/>
      <c r="L48" s="76"/>
      <c r="M48" s="76"/>
      <c r="N48" s="83"/>
    </row>
    <row r="49" spans="1:14" s="63" customFormat="1" ht="13.5" customHeight="1">
      <c r="A49" s="76"/>
      <c r="B49" s="59"/>
      <c r="C49" s="59"/>
      <c r="D49" s="59"/>
      <c r="E49" s="81"/>
      <c r="F49" s="79"/>
      <c r="G49" s="84"/>
      <c r="H49" s="76"/>
      <c r="I49" s="76"/>
      <c r="J49" s="76"/>
      <c r="K49" s="76"/>
      <c r="L49" s="76"/>
      <c r="M49" s="76"/>
      <c r="N49" s="83"/>
    </row>
    <row r="50" spans="1:14" s="63" customFormat="1" ht="12.75" customHeight="1">
      <c r="A50" s="76"/>
      <c r="B50" s="97"/>
      <c r="C50" s="97"/>
      <c r="D50" s="97"/>
      <c r="E50" s="68"/>
      <c r="F50" s="68"/>
      <c r="G50" s="68"/>
      <c r="H50" s="68"/>
      <c r="I50" s="68"/>
      <c r="J50" s="169"/>
      <c r="K50" s="169"/>
      <c r="L50" s="169"/>
      <c r="M50" s="76"/>
      <c r="N50" s="83"/>
    </row>
    <row r="51" spans="1:14" s="63" customFormat="1" ht="13.5" customHeight="1">
      <c r="A51" s="76"/>
      <c r="B51" s="59"/>
      <c r="C51" s="59"/>
      <c r="D51" s="59"/>
      <c r="E51" s="81"/>
      <c r="F51" s="79"/>
      <c r="G51" s="84"/>
      <c r="H51" s="76"/>
      <c r="I51" s="76"/>
      <c r="J51" s="133" t="s">
        <v>89</v>
      </c>
      <c r="K51" s="134"/>
      <c r="L51" s="135"/>
      <c r="M51" s="76"/>
      <c r="N51" s="83"/>
    </row>
    <row r="52" spans="1:14" s="63" customFormat="1" ht="9" customHeight="1">
      <c r="A52" s="98"/>
      <c r="B52" s="83"/>
      <c r="C52" s="136"/>
      <c r="D52" s="136"/>
      <c r="E52" s="136"/>
      <c r="F52" s="136"/>
      <c r="G52" s="98"/>
      <c r="H52" s="98"/>
      <c r="I52" s="76"/>
      <c r="J52" s="134"/>
      <c r="K52" s="134"/>
      <c r="L52" s="135"/>
      <c r="M52" s="98"/>
      <c r="N52" s="83"/>
    </row>
    <row r="53" spans="1:14" s="63" customFormat="1" ht="13.5" customHeight="1">
      <c r="A53" s="98"/>
      <c r="B53" s="135"/>
      <c r="C53" s="135"/>
      <c r="D53" s="135"/>
      <c r="E53" s="135"/>
      <c r="F53" s="135"/>
      <c r="G53" s="98"/>
      <c r="H53" s="98"/>
      <c r="I53" s="76"/>
      <c r="J53" s="105" t="str">
        <f ca="1">+MID(INFO("DIRETÓRIO"),10,LEN(INFO("DIRETÓRIO"))-LEN(MID(INFO("DIRETÓRIO"),FIND("\",INFO("DIRETÓRIO"),10),1000))-LEN("C:\Users\"))</f>
        <v>alima</v>
      </c>
      <c r="K53" s="109"/>
      <c r="L53" s="137"/>
      <c r="M53" s="98"/>
      <c r="N53" s="83"/>
    </row>
    <row r="54" spans="1:14" s="63" customFormat="1" ht="11.25" customHeight="1">
      <c r="A54" s="98"/>
      <c r="B54" s="137"/>
      <c r="C54" s="137"/>
      <c r="D54" s="137"/>
      <c r="E54" s="137"/>
      <c r="F54" s="137"/>
      <c r="G54" s="98"/>
      <c r="H54" s="98"/>
      <c r="I54" s="76"/>
      <c r="J54" s="110"/>
      <c r="K54" s="110"/>
      <c r="L54" s="137"/>
      <c r="M54" s="98"/>
      <c r="N54" s="83"/>
    </row>
    <row r="55" spans="1:14" s="63" customFormat="1" ht="13.5" customHeight="1">
      <c r="A55" s="98"/>
      <c r="B55" s="137"/>
      <c r="C55" s="137"/>
      <c r="D55" s="137"/>
      <c r="E55" s="137"/>
      <c r="F55" s="137"/>
      <c r="G55" s="98"/>
      <c r="H55" s="98"/>
      <c r="I55" s="110"/>
      <c r="J55" s="109" t="str">
        <f ca="1">+_xlfn.CONCAT("Ovar, ",TEXT(TODAY(),"DD")," de ",TEXT(TODAY(),"MMMM")," de ",TEXT(TODAY(),"AAA"))</f>
        <v>Ovar, 20 de março de 2024</v>
      </c>
      <c r="K55" s="110"/>
      <c r="L55" s="137"/>
      <c r="M55" s="98"/>
      <c r="N55" s="83"/>
    </row>
    <row r="56" spans="1:14" s="63" customFormat="1" ht="13.5" customHeight="1">
      <c r="A56" s="98"/>
      <c r="B56" s="137"/>
      <c r="C56" s="137"/>
      <c r="D56" s="137"/>
      <c r="E56" s="137"/>
      <c r="F56" s="137"/>
      <c r="G56" s="98"/>
      <c r="H56" s="98"/>
      <c r="I56" s="76"/>
      <c r="J56" s="76"/>
      <c r="K56" s="76"/>
      <c r="L56" s="76"/>
      <c r="M56" s="98"/>
      <c r="N56" s="83"/>
    </row>
    <row r="57" spans="1:14" s="107" customFormat="1" ht="12.75">
      <c r="A57" s="156"/>
      <c r="B57" s="156"/>
      <c r="C57" s="156"/>
      <c r="D57" s="156"/>
      <c r="E57" s="156"/>
      <c r="F57" s="156"/>
      <c r="G57" s="156"/>
      <c r="H57" s="156"/>
      <c r="I57" s="156"/>
      <c r="J57" s="108"/>
      <c r="K57" s="108"/>
      <c r="L57" s="156"/>
      <c r="M57" s="156"/>
      <c r="N57" s="156"/>
    </row>
    <row r="58" spans="1:14" ht="12.7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</row>
  </sheetData>
  <sheetProtection password="DF70" sheet="1"/>
  <mergeCells count="32">
    <mergeCell ref="B14:D14"/>
    <mergeCell ref="F30:G30"/>
    <mergeCell ref="C8:L8"/>
    <mergeCell ref="G13:J13"/>
    <mergeCell ref="B21:D21"/>
    <mergeCell ref="B22:D22"/>
    <mergeCell ref="B20:D20"/>
    <mergeCell ref="H28:I28"/>
    <mergeCell ref="B15:D15"/>
    <mergeCell ref="B19:D19"/>
    <mergeCell ref="B13:E13"/>
    <mergeCell ref="B16:D16"/>
    <mergeCell ref="H31:I31"/>
    <mergeCell ref="F34:I34"/>
    <mergeCell ref="B17:D17"/>
    <mergeCell ref="B18:D18"/>
    <mergeCell ref="B10:L11"/>
    <mergeCell ref="F35:I35"/>
    <mergeCell ref="F31:G31"/>
    <mergeCell ref="F26:G26"/>
    <mergeCell ref="B31:D31"/>
    <mergeCell ref="H30:I30"/>
    <mergeCell ref="J50:L50"/>
    <mergeCell ref="B4:F5"/>
    <mergeCell ref="G19:I19"/>
    <mergeCell ref="G22:J22"/>
    <mergeCell ref="F27:G27"/>
    <mergeCell ref="F28:G28"/>
    <mergeCell ref="H26:I26"/>
    <mergeCell ref="H27:I27"/>
    <mergeCell ref="F29:G29"/>
    <mergeCell ref="H29:I29"/>
  </mergeCells>
  <dataValidations count="13">
    <dataValidation allowBlank="1" showInputMessage="1" showErrorMessage="1" promptTitle="Área total de pavimentos" prompt="a construir acima e abaixo da cota da soleira, equivale à área bruta tal como definida no RGEU, exceptua-se, nos edifícios para habitação ou mistos, os anexos, as caves para arrumos e garagens e o aproveitamento de sótãos, e equipamento técnico." sqref="K13 J15:K18 J14"/>
    <dataValidation allowBlank="1" showInputMessage="1" showErrorMessage="1" promptTitle="Área a Compensar" prompt="é a diferença entre a área de cedência mínima, prevista e calculada nos termos da legislação aplicável, e a área efectiva a ceder ao Município na operação urbanística." sqref="H27:H32 E27:F30"/>
    <dataValidation type="list" allowBlank="1" showInputMessage="1" showErrorMessage="1" promptTitle="Aplicar de acordo com o local" prompt="se infra. existente = 0,015, &#10;se infra. inexistente = 0. &#10;" sqref="E14">
      <formula1>$K$24:$L$24</formula1>
    </dataValidation>
    <dataValidation type="list" allowBlank="1" showInputMessage="1" showErrorMessage="1" promptTitle="Aplicar de acordo com o local" prompt="se infra. existente = 0,005, &#10;se infra. inexistente = 0.&#10;" sqref="E15">
      <formula1>$K$25:$L$25</formula1>
    </dataValidation>
    <dataValidation type="list" allowBlank="1" showInputMessage="1" showErrorMessage="1" promptTitle="Aplicar de acordo com o local" prompt="se infra. existente = 0,01, &#10;se infra. inexistente = 0.&#10;" sqref="E16">
      <formula1>$K$26:$L$26</formula1>
    </dataValidation>
    <dataValidation type="list" allowBlank="1" showInputMessage="1" showErrorMessage="1" promptTitle="Aplicar de acordo com o local" prompt="se infra. existente = 0,015, &#10;se infra. inexistente = 0.&#10;" sqref="E17">
      <formula1>$K$27:$L$27</formula1>
    </dataValidation>
    <dataValidation type="list" allowBlank="1" showInputMessage="1" showErrorMessage="1" promptTitle="Aplicar de acordo com o local" prompt="se infra. existente = 0,005, &#10;se infra. inexistente = 0.&#10;" sqref="E18">
      <formula1>$K$28:$L$28</formula1>
    </dataValidation>
    <dataValidation allowBlank="1" showInputMessage="1" showErrorMessage="1" promptTitle="Edifício que origina a cedência " prompt="edifícios industriais e armazéns." sqref="E26"/>
    <dataValidation allowBlank="1" showInputMessage="1" showErrorMessage="1" promptTitle="Edifício que origina a cedência" prompt="todo do tipo de edifícios, com exceção de edifícios com usos industriais e armazéns." sqref="F26:G26"/>
    <dataValidation type="list" allowBlank="1" showInputMessage="1" showErrorMessage="1" promptTitle="Aplicar de acordo com o local" prompt="se infra. existente = 0,01, &#10;se infra. inexistente = 0.&#10;" sqref="E19">
      <formula1>$K$29:$L$29</formula1>
    </dataValidation>
    <dataValidation type="list" allowBlank="1" showInputMessage="1" showErrorMessage="1" promptTitle="Aplicar de acordo com o local" prompt="se infra. existente = 0,01, &#10;se infra. inexistente = 0.&#10;" sqref="E20">
      <formula1>$K$30:$L$30</formula1>
    </dataValidation>
    <dataValidation type="list" allowBlank="1" showInputMessage="1" showErrorMessage="1" promptTitle="Aplicar de acordo com o local" prompt="se infra. existente = 0,01, &#10;se infra. inexistente = 0.&#10;" sqref="E21">
      <formula1>$K$31:$L$31</formula1>
    </dataValidation>
    <dataValidation type="list" allowBlank="1" showInputMessage="1" showErrorMessage="1" sqref="G22:J22">
      <formula1>$J$24:$J$33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H27:H28 L14:L17 L1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85" zoomScaleNormal="85" zoomScalePageLayoutView="0" workbookViewId="0" topLeftCell="A1">
      <selection activeCell="D35" sqref="D35:K37"/>
    </sheetView>
  </sheetViews>
  <sheetFormatPr defaultColWidth="9.140625" defaultRowHeight="12.75"/>
  <cols>
    <col min="1" max="1" width="21.00390625" style="0" customWidth="1"/>
    <col min="2" max="2" width="10.421875" style="0" customWidth="1"/>
    <col min="3" max="3" width="13.00390625" style="0" customWidth="1"/>
  </cols>
  <sheetData>
    <row r="1" spans="1:5" ht="12.75">
      <c r="A1" s="34"/>
      <c r="B1" s="34"/>
      <c r="C1" s="34"/>
      <c r="D1" s="34"/>
      <c r="E1" s="34"/>
    </row>
    <row r="2" spans="1:5" ht="12.75">
      <c r="A2" s="42" t="s">
        <v>55</v>
      </c>
      <c r="B2" s="43" t="s">
        <v>53</v>
      </c>
      <c r="C2" s="43" t="s">
        <v>54</v>
      </c>
      <c r="D2" s="41"/>
      <c r="E2" s="34"/>
    </row>
    <row r="3" spans="1:5" ht="12.75">
      <c r="A3" s="54" t="s">
        <v>30</v>
      </c>
      <c r="B3" s="34">
        <v>0.015</v>
      </c>
      <c r="C3" s="35">
        <v>0</v>
      </c>
      <c r="D3" s="34"/>
      <c r="E3" s="34"/>
    </row>
    <row r="4" spans="1:5" ht="12.75">
      <c r="A4" s="54" t="s">
        <v>5</v>
      </c>
      <c r="B4" s="34">
        <v>0.005</v>
      </c>
      <c r="C4" s="35">
        <v>0</v>
      </c>
      <c r="D4" s="34"/>
      <c r="E4" s="34"/>
    </row>
    <row r="5" spans="1:5" ht="12.75">
      <c r="A5" s="54" t="s">
        <v>6</v>
      </c>
      <c r="B5" s="34">
        <v>0.01</v>
      </c>
      <c r="C5" s="35">
        <v>0</v>
      </c>
      <c r="D5" s="34"/>
      <c r="E5" s="34"/>
    </row>
    <row r="6" spans="1:5" ht="12.75">
      <c r="A6" s="54" t="s">
        <v>1</v>
      </c>
      <c r="B6" s="34">
        <v>0.015</v>
      </c>
      <c r="C6" s="35">
        <v>0</v>
      </c>
      <c r="D6" s="34"/>
      <c r="E6" s="34"/>
    </row>
    <row r="7" spans="1:5" ht="12.75">
      <c r="A7" s="54" t="s">
        <v>7</v>
      </c>
      <c r="B7" s="34">
        <v>0.005</v>
      </c>
      <c r="C7" s="35">
        <v>0</v>
      </c>
      <c r="D7" s="34"/>
      <c r="E7" s="34"/>
    </row>
    <row r="8" spans="1:5" ht="12.75">
      <c r="A8" s="54" t="s">
        <v>31</v>
      </c>
      <c r="B8" s="34">
        <v>0.01</v>
      </c>
      <c r="C8" s="35">
        <v>0</v>
      </c>
      <c r="D8" s="34"/>
      <c r="E8" s="34"/>
    </row>
    <row r="9" spans="1:5" ht="12.75">
      <c r="A9" s="54" t="s">
        <v>2</v>
      </c>
      <c r="B9" s="34">
        <v>0.01</v>
      </c>
      <c r="C9" s="35">
        <v>0</v>
      </c>
      <c r="D9" s="34"/>
      <c r="E9" s="34"/>
    </row>
    <row r="10" spans="1:5" ht="12.75">
      <c r="A10" s="54" t="s">
        <v>4</v>
      </c>
      <c r="B10" s="34">
        <v>0.01</v>
      </c>
      <c r="C10" s="35">
        <v>0</v>
      </c>
      <c r="D10" s="34"/>
      <c r="E10" s="34"/>
    </row>
    <row r="11" spans="1:5" ht="12.75">
      <c r="A11" s="34"/>
      <c r="B11" s="34"/>
      <c r="C11" s="34"/>
      <c r="D11" s="34"/>
      <c r="E11" s="34"/>
    </row>
    <row r="12" spans="1:5" ht="12.75">
      <c r="A12" s="34"/>
      <c r="B12" s="34"/>
      <c r="C12" s="34"/>
      <c r="D12" s="34"/>
      <c r="E12" s="34"/>
    </row>
    <row r="13" spans="1:5" ht="12.75">
      <c r="A13" s="49" t="s">
        <v>57</v>
      </c>
      <c r="B13" s="50"/>
      <c r="C13" s="44" t="s">
        <v>10</v>
      </c>
      <c r="D13" s="34"/>
      <c r="E13" s="34"/>
    </row>
    <row r="14" spans="1:5" ht="12.75" customHeight="1">
      <c r="A14" s="51" t="s">
        <v>56</v>
      </c>
      <c r="C14" s="37">
        <v>0.024</v>
      </c>
      <c r="D14" s="34"/>
      <c r="E14" s="34"/>
    </row>
    <row r="15" spans="1:5" ht="12.75">
      <c r="A15" s="52" t="s">
        <v>39</v>
      </c>
      <c r="C15" s="37">
        <v>0.036</v>
      </c>
      <c r="D15" s="34"/>
      <c r="E15" s="34"/>
    </row>
    <row r="16" spans="1:5" ht="12.75">
      <c r="A16" s="52" t="s">
        <v>3</v>
      </c>
      <c r="C16" s="37">
        <v>0.072</v>
      </c>
      <c r="D16" s="34"/>
      <c r="E16" s="34"/>
    </row>
    <row r="17" spans="1:5" ht="12.75" customHeight="1">
      <c r="A17" s="51" t="s">
        <v>8</v>
      </c>
      <c r="C17" s="37">
        <v>0.078</v>
      </c>
      <c r="D17" s="34"/>
      <c r="E17" s="34"/>
    </row>
    <row r="18" spans="1:5" ht="12.75" customHeight="1">
      <c r="A18" s="52" t="s">
        <v>18</v>
      </c>
      <c r="C18" s="37">
        <v>0.052</v>
      </c>
      <c r="D18" s="34"/>
      <c r="E18" s="34"/>
    </row>
    <row r="19" spans="1:5" ht="12.75">
      <c r="A19" s="34"/>
      <c r="B19" s="38"/>
      <c r="C19" s="38"/>
      <c r="D19" s="36"/>
      <c r="E19" s="38"/>
    </row>
    <row r="20" spans="1:5" ht="12.75">
      <c r="A20" s="34"/>
      <c r="B20" s="39"/>
      <c r="C20" s="39"/>
      <c r="D20" s="40"/>
      <c r="E20" s="39"/>
    </row>
    <row r="21" spans="1:5" ht="12.75">
      <c r="A21" s="46" t="s">
        <v>43</v>
      </c>
      <c r="B21" s="45"/>
      <c r="C21" s="46" t="s">
        <v>11</v>
      </c>
      <c r="D21" s="34"/>
      <c r="E21" s="34"/>
    </row>
    <row r="22" spans="1:5" ht="12.75">
      <c r="A22" s="53" t="s">
        <v>44</v>
      </c>
      <c r="B22" s="16"/>
      <c r="C22" s="48">
        <v>1.2</v>
      </c>
      <c r="D22" s="34"/>
      <c r="E22" s="34"/>
    </row>
    <row r="23" spans="1:5" ht="12.75">
      <c r="A23" s="53" t="s">
        <v>45</v>
      </c>
      <c r="B23" s="16"/>
      <c r="C23" s="48">
        <v>1.4</v>
      </c>
      <c r="D23" s="33"/>
      <c r="E23" s="33"/>
    </row>
    <row r="24" spans="1:5" ht="12.75">
      <c r="A24" s="53" t="s">
        <v>46</v>
      </c>
      <c r="B24" s="16"/>
      <c r="C24" s="48">
        <v>1.2</v>
      </c>
      <c r="D24" s="33"/>
      <c r="E24" s="33"/>
    </row>
    <row r="25" spans="1:5" ht="12.75">
      <c r="A25" s="53" t="s">
        <v>47</v>
      </c>
      <c r="B25" s="16"/>
      <c r="C25" s="48">
        <v>1.4</v>
      </c>
      <c r="D25" s="33"/>
      <c r="E25" s="33"/>
    </row>
    <row r="26" spans="1:3" ht="12.75">
      <c r="A26" s="53" t="s">
        <v>48</v>
      </c>
      <c r="B26" s="16"/>
      <c r="C26" s="48">
        <v>1.2</v>
      </c>
    </row>
    <row r="27" spans="1:3" ht="12.75">
      <c r="A27" s="53" t="s">
        <v>42</v>
      </c>
      <c r="B27" s="16"/>
      <c r="C27" s="48">
        <v>1.4</v>
      </c>
    </row>
    <row r="28" spans="1:3" ht="12.75">
      <c r="A28" s="53" t="s">
        <v>49</v>
      </c>
      <c r="B28" s="16"/>
      <c r="C28" s="48">
        <v>1</v>
      </c>
    </row>
    <row r="29" spans="1:3" ht="12.75">
      <c r="A29" s="53" t="s">
        <v>50</v>
      </c>
      <c r="B29" s="16"/>
      <c r="C29" s="48">
        <v>1</v>
      </c>
    </row>
    <row r="30" spans="1:3" ht="12.75">
      <c r="A30" s="53" t="s">
        <v>51</v>
      </c>
      <c r="B30" s="16"/>
      <c r="C30" s="48">
        <v>1.2</v>
      </c>
    </row>
    <row r="31" spans="1:3" ht="12.75">
      <c r="A31" s="53" t="s">
        <v>52</v>
      </c>
      <c r="B31" s="16"/>
      <c r="C31" s="48">
        <v>1</v>
      </c>
    </row>
    <row r="33" spans="4:11" ht="12.75">
      <c r="D33" s="1"/>
      <c r="E33" s="1"/>
      <c r="F33" s="1"/>
      <c r="G33" s="1"/>
      <c r="H33" s="55"/>
      <c r="I33" s="1"/>
      <c r="J33" s="1"/>
      <c r="K33" s="1"/>
    </row>
    <row r="34" spans="1:11" ht="12.75">
      <c r="A34" s="46" t="s">
        <v>61</v>
      </c>
      <c r="B34" s="46" t="s">
        <v>58</v>
      </c>
      <c r="D34" s="55" t="s">
        <v>14</v>
      </c>
      <c r="E34" s="55"/>
      <c r="F34" s="55"/>
      <c r="G34" s="1"/>
      <c r="H34" s="1"/>
      <c r="I34" s="1"/>
      <c r="J34" s="1"/>
      <c r="K34" s="1"/>
    </row>
    <row r="35" spans="1:11" ht="12.75">
      <c r="A35" s="53" t="s">
        <v>59</v>
      </c>
      <c r="B35" s="47">
        <f>B36*0.4</f>
        <v>253.764</v>
      </c>
      <c r="D35" s="195" t="s">
        <v>16</v>
      </c>
      <c r="E35" s="195"/>
      <c r="F35" s="195"/>
      <c r="G35" s="195"/>
      <c r="H35" s="195"/>
      <c r="I35" s="195"/>
      <c r="J35" s="195"/>
      <c r="K35" s="195"/>
    </row>
    <row r="36" spans="1:11" ht="12.75">
      <c r="A36" s="53" t="s">
        <v>60</v>
      </c>
      <c r="B36" s="15">
        <v>634.41</v>
      </c>
      <c r="D36" s="195"/>
      <c r="E36" s="195"/>
      <c r="F36" s="195"/>
      <c r="G36" s="195"/>
      <c r="H36" s="195"/>
      <c r="I36" s="195"/>
      <c r="J36" s="195"/>
      <c r="K36" s="195"/>
    </row>
    <row r="37" spans="4:11" ht="12.75">
      <c r="D37" s="195"/>
      <c r="E37" s="195"/>
      <c r="F37" s="195"/>
      <c r="G37" s="195"/>
      <c r="H37" s="195"/>
      <c r="I37" s="195"/>
      <c r="J37" s="195"/>
      <c r="K37" s="195"/>
    </row>
    <row r="38" spans="4:11" ht="12.75">
      <c r="D38" s="1"/>
      <c r="E38" s="1"/>
      <c r="F38" s="1"/>
      <c r="G38" s="1"/>
      <c r="H38" s="1"/>
      <c r="I38" s="1"/>
      <c r="J38" s="1"/>
      <c r="K38" s="1"/>
    </row>
  </sheetData>
  <sheetProtection password="DF70" sheet="1"/>
  <mergeCells count="1">
    <mergeCell ref="D35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Municipal de Ovar</dc:creator>
  <cp:keywords/>
  <dc:description/>
  <cp:lastModifiedBy>André Lima</cp:lastModifiedBy>
  <cp:lastPrinted>2024-03-20T12:06:49Z</cp:lastPrinted>
  <dcterms:created xsi:type="dcterms:W3CDTF">2002-07-30T12:30:19Z</dcterms:created>
  <dcterms:modified xsi:type="dcterms:W3CDTF">2024-03-20T12:41:31Z</dcterms:modified>
  <cp:category/>
  <cp:version/>
  <cp:contentType/>
  <cp:contentStatus/>
</cp:coreProperties>
</file>